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15576" windowHeight="9216" activeTab="3"/>
  </bookViews>
  <sheets>
    <sheet name="Форма №1" sheetId="4" r:id="rId1"/>
    <sheet name="Форма № 2" sheetId="5" r:id="rId2"/>
    <sheet name="КПЭ из БП" sheetId="1" r:id="rId3"/>
    <sheet name="КПЭ утв" sheetId="10" r:id="rId4"/>
    <sheet name="24 пункт" sheetId="11" r:id="rId5"/>
  </sheets>
  <externalReferences>
    <externalReference r:id="rId6"/>
  </externalReferences>
  <definedNames>
    <definedName name="__A1" localSheetId="4" hidden="1">#REF!</definedName>
    <definedName name="__A1" hidden="1">#REF!</definedName>
    <definedName name="_a12" localSheetId="4" hidden="1">{"'Monthly 1997'!$A$3:$S$89"}</definedName>
    <definedName name="_a12" localSheetId="1" hidden="1">{"'Monthly 1997'!$A$3:$S$89"}</definedName>
    <definedName name="_a12" hidden="1">{"'Monthly 1997'!$A$3:$S$89"}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Fill" localSheetId="4" hidden="1">#REF!</definedName>
    <definedName name="_Fill" hidden="1">#REF!</definedName>
    <definedName name="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Order1" hidden="1">255</definedName>
    <definedName name="_Order2" hidden="1">0</definedName>
    <definedName name="_Sort" localSheetId="4" hidden="1">#REF!</definedName>
    <definedName name="_Sort" hidden="1">#REF!</definedName>
    <definedName name="_tt1" localSheetId="4" hidden="1">{#N/A,#N/A,TRUE,"일정"}</definedName>
    <definedName name="_tt1" localSheetId="1" hidden="1">{#N/A,#N/A,TRUE,"일정"}</definedName>
    <definedName name="_tt1" hidden="1">{#N/A,#N/A,TRUE,"일정"}</definedName>
    <definedName name="aaasasf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Database" hidden="1">"C:\Мои документы\Kaspl_5.mdb"</definedName>
    <definedName name="af" localSheetId="4" hidden="1">{#N/A,#N/A,FALSE,"BODY"}</definedName>
    <definedName name="af" localSheetId="1" hidden="1">{#N/A,#N/A,FALSE,"BODY"}</definedName>
    <definedName name="af" hidden="1">{#N/A,#N/A,FALSE,"BODY"}</definedName>
    <definedName name="aqz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localSheetId="4" hidden="1">{"'Monthly 1997'!$A$3:$S$89"}</definedName>
    <definedName name="cho" localSheetId="1" hidden="1">{"'Monthly 1997'!$A$3:$S$89"}</definedName>
    <definedName name="cho" hidden="1">{"'Monthly 1997'!$A$3:$S$89"}</definedName>
    <definedName name="ddd" localSheetId="4" hidden="1">{#N/A,#N/A,TRUE,"일정"}</definedName>
    <definedName name="ddd" localSheetId="1" hidden="1">{#N/A,#N/A,TRUE,"일정"}</definedName>
    <definedName name="ddd" hidden="1">{#N/A,#N/A,TRUE,"일정"}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localSheetId="4" hidden="1">{#N/A,#N/A,FALSE,"BODY"}</definedName>
    <definedName name="fdsdfsfdsfdsfds" localSheetId="1" hidden="1">{#N/A,#N/A,FALSE,"BODY"}</definedName>
    <definedName name="fdsdfsfdsfdsfds" hidden="1">{#N/A,#N/A,FALSE,"BODY"}</definedName>
    <definedName name="ffx" localSheetId="4" hidden="1">{#N/A,#N/A,FALSE,"BODY"}</definedName>
    <definedName name="ffx" localSheetId="1" hidden="1">{#N/A,#N/A,FALSE,"BODY"}</definedName>
    <definedName name="ffx" hidden="1">{#N/A,#N/A,FALSE,"BODY"}</definedName>
    <definedName name="front_2" localSheetId="4" hidden="1">{#N/A,#N/A,FALSE,"BODY"}</definedName>
    <definedName name="front_2" localSheetId="1" hidden="1">{#N/A,#N/A,FALSE,"BODY"}</definedName>
    <definedName name="front_2" hidden="1">{#N/A,#N/A,FALSE,"BODY"}</definedName>
    <definedName name="HTML_CodePage" hidden="1">874</definedName>
    <definedName name="HTML_Control" localSheetId="4" hidden="1">{"'Monthly 1997'!$A$3:$S$89"}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4" hidden="1">{#N/A,#N/A,FALSE,"BODY"}</definedName>
    <definedName name="KLJLK" localSheetId="1" hidden="1">{#N/A,#N/A,FALSE,"BODY"}</definedName>
    <definedName name="KLJLK" hidden="1">{#N/A,#N/A,FALSE,"BODY"}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onthl" localSheetId="4" hidden="1">{"'Monthly 1997'!$A$3:$S$89"}</definedName>
    <definedName name="monthl" localSheetId="1" hidden="1">{"'Monthly 1997'!$A$3:$S$89"}</definedName>
    <definedName name="monthl" hidden="1">{"'Monthly 1997'!$A$3:$S$89"}</definedName>
    <definedName name="Monthly" localSheetId="4" hidden="1">{"'Monthly 1997'!$A$3:$S$89"}</definedName>
    <definedName name="Monthly" localSheetId="1" hidden="1">{"'Monthly 1997'!$A$3:$S$89"}</definedName>
    <definedName name="Monthly" hidden="1">{"'Monthly 1997'!$A$3:$S$89"}</definedName>
    <definedName name="OO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localSheetId="4" hidden="1">{#N/A,#N/A,FALSE,"BODY"}</definedName>
    <definedName name="PACK" localSheetId="1" hidden="1">{#N/A,#N/A,FALSE,"BODY"}</definedName>
    <definedName name="PACK" hidden="1">{#N/A,#N/A,FALSE,"BODY"}</definedName>
    <definedName name="PACKING" localSheetId="4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4" hidden="1">{#N/A,#N/A,FALSE,"BODY"}</definedName>
    <definedName name="PACKINGLIST" localSheetId="1" hidden="1">{#N/A,#N/A,FALSE,"BODY"}</definedName>
    <definedName name="PACKINGLIST" hidden="1">{#N/A,#N/A,FALSE,"BODY"}</definedName>
    <definedName name="PL" localSheetId="4" hidden="1">{#N/A,#N/A,FALSE,"BODY"}</definedName>
    <definedName name="PL" localSheetId="1" hidden="1">{#N/A,#N/A,FALSE,"BODY"}</definedName>
    <definedName name="PL" hidden="1">{#N/A,#N/A,FALSE,"BODY"}</definedName>
    <definedName name="re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hsssreywwet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localSheetId="4" hidden="1">{"'Monthly 1997'!$A$3:$S$89"}</definedName>
    <definedName name="sung" localSheetId="1" hidden="1">{"'Monthly 1997'!$A$3:$S$89"}</definedName>
    <definedName name="sung" hidden="1">{"'Monthly 1997'!$A$3:$S$89"}</definedName>
    <definedName name="sung2" localSheetId="4" hidden="1">{"'Monthly 1997'!$A$3:$S$89"}</definedName>
    <definedName name="sung2" localSheetId="1" hidden="1">{"'Monthly 1997'!$A$3:$S$89"}</definedName>
    <definedName name="sung2" hidden="1">{"'Monthly 1997'!$A$3:$S$89"}</definedName>
    <definedName name="tt" localSheetId="4" hidden="1">{#N/A,#N/A,TRUE,"일정"}</definedName>
    <definedName name="tt" localSheetId="1" hidden="1">{#N/A,#N/A,TRUE,"일정"}</definedName>
    <definedName name="tt" hidden="1">{#N/A,#N/A,TRUE,"일정"}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ccr." localSheetId="4" hidden="1">{#N/A,#N/A,FALSE,"BODY"}</definedName>
    <definedName name="wrn.ccr." localSheetId="1" hidden="1">{#N/A,#N/A,FALSE,"BODY"}</definedName>
    <definedName name="wrn.ccr." hidden="1">{#N/A,#N/A,FALSE,"BODY"}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4" hidden="1">{#N/A,#N/A,FALSE,"단축1";#N/A,#N/A,FALSE,"단축2";#N/A,#N/A,FALSE,"단축3";#N/A,#N/A,FALSE,"장축";#N/A,#N/A,FALSE,"4WD"}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4" hidden="1">{#N/A,#N/A,TRUE,"일정"}</definedName>
    <definedName name="wrn.주간._.보고." localSheetId="1" hidden="1">{#N/A,#N/A,TRUE,"일정"}</definedName>
    <definedName name="wrn.주간._.보고." hidden="1">{#N/A,#N/A,TRUE,"일정"}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4" hidden="1">{#N/A,#N/A,TRUE,"일정"}</definedName>
    <definedName name="WWWW" localSheetId="1" hidden="1">{#N/A,#N/A,TRUE,"일정"}</definedName>
    <definedName name="WWWW" hidden="1">{#N/A,#N/A,TRUE,"일정"}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АК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р26" localSheetId="4" hidden="1">#REF!,#REF!,#REF!,#REF!</definedName>
    <definedName name="нар26" hidden="1">#REF!,#REF!,#REF!,#REF!</definedName>
    <definedName name="_xlnm.Print_Area" localSheetId="4">'24 пункт'!$A$1:$H$13</definedName>
    <definedName name="_xlnm.Print_Area" localSheetId="2">'КПЭ из БП'!$A$1:$K$40</definedName>
    <definedName name="ольга" localSheetId="4" hidden="1">{#N/A,#N/A,FALSE,"BODY"}</definedName>
    <definedName name="ольга" localSheetId="1" hidden="1">{#N/A,#N/A,FALSE,"BODY"}</definedName>
    <definedName name="ольга" hidden="1">{#N/A,#N/A,FALSE,"BODY"}</definedName>
    <definedName name="пп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ывкпирц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4" hidden="1">{#N/A,#N/A,FALSE,"BODY"}</definedName>
    <definedName name="단가" localSheetId="1" hidden="1">{#N/A,#N/A,FALSE,"BODY"}</definedName>
    <definedName name="단가" hidden="1">{#N/A,#N/A,FALSE,"BODY"}</definedName>
    <definedName name="ㅁㅇㄹㄹㄼㅂㅈㄷ1132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4" hidden="1">{#N/A,#N/A,TRUE,"일정"}</definedName>
    <definedName name="미" localSheetId="1" hidden="1">{#N/A,#N/A,TRUE,"일정"}</definedName>
    <definedName name="미" hidden="1">{#N/A,#N/A,TRUE,"일정"}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4" hidden="1">{#N/A,#N/A,FALSE,"BODY"}</definedName>
    <definedName name="병수3" localSheetId="1" hidden="1">{#N/A,#N/A,FALSE,"BODY"}</definedName>
    <definedName name="병수3" hidden="1">{#N/A,#N/A,FALSE,"BODY"}</definedName>
    <definedName name="사업환경" localSheetId="4" hidden="1">{#N/A,#N/A,FALSE,"BODY"}</definedName>
    <definedName name="사업환경" localSheetId="1" hidden="1">{#N/A,#N/A,FALSE,"BODY"}</definedName>
    <definedName name="사업환경" hidden="1">{#N/A,#N/A,FALSE,"BODY"}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localSheetId="4" hidden="1">{#N/A,#N/A,FALSE,"BODY"}</definedName>
    <definedName name="손익" localSheetId="1" hidden="1">{#N/A,#N/A,FALSE,"BODY"}</definedName>
    <definedName name="손익" hidden="1">{#N/A,#N/A,FALSE,"BODY"}</definedName>
    <definedName name="시기조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localSheetId="4" hidden="1">{#VALUE!,#N/A,TRUE,0}</definedName>
    <definedName name="ㅇㅇㅇㅇㅇ" localSheetId="1" hidden="1">{#VALUE!,#N/A,TRUE,0}</definedName>
    <definedName name="ㅇㅇㅇㅇㅇ" hidden="1">{#VALUE!,#N/A,TRUE,0}</definedName>
    <definedName name="ㅇㅇㅇㅇㅇㅇㅇㅇㅇㅇㅇ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4" hidden="1">{#N/A,#N/A,FALSE,"BODY"}</definedName>
    <definedName name="원가계획" localSheetId="1" hidden="1">{#N/A,#N/A,FALSE,"BODY"}</definedName>
    <definedName name="원가계획" hidden="1">{#N/A,#N/A,FALSE,"BODY"}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localSheetId="4" hidden="1">{#N/A,#N/A,FALSE,"BODY"}</definedName>
    <definedName name="재료비" localSheetId="1" hidden="1">{#N/A,#N/A,FALSE,"BODY"}</definedName>
    <definedName name="재료비" hidden="1">{#N/A,#N/A,FALSE,"BODY"}</definedName>
    <definedName name="정비대수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4" hidden="1">{#N/A,#N/A,TRUE,"일정"}</definedName>
    <definedName name="차차" localSheetId="1" hidden="1">{#N/A,#N/A,TRUE,"일정"}</definedName>
    <definedName name="차차" hidden="1">{#N/A,#N/A,TRUE,"일정"}</definedName>
    <definedName name="초ㅐ" localSheetId="4" hidden="1">{"'Monthly 1997'!$A$3:$S$89"}</definedName>
    <definedName name="초ㅐ" localSheetId="1" hidden="1">{"'Monthly 1997'!$A$3:$S$89"}</definedName>
    <definedName name="초ㅐ" hidden="1">{"'Monthly 1997'!$A$3:$S$89"}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45621"/>
</workbook>
</file>

<file path=xl/calcChain.xml><?xml version="1.0" encoding="utf-8"?>
<calcChain xmlns="http://schemas.openxmlformats.org/spreadsheetml/2006/main">
  <c r="E28" i="10" l="1"/>
  <c r="H15" i="5"/>
  <c r="I15" i="5" s="1"/>
  <c r="J15" i="5" s="1"/>
  <c r="G37" i="5"/>
  <c r="I17" i="5"/>
  <c r="J17" i="5" s="1"/>
  <c r="I16" i="5"/>
  <c r="J16" i="5" s="1"/>
  <c r="H17" i="5"/>
  <c r="H16" i="5"/>
  <c r="C67" i="4"/>
  <c r="D67" i="4" s="1"/>
  <c r="E67" i="4" s="1"/>
  <c r="F67" i="4" s="1"/>
  <c r="G67" i="4" s="1"/>
  <c r="C27" i="4" l="1"/>
  <c r="C13" i="4"/>
  <c r="D13" i="4" s="1"/>
  <c r="E13" i="4" s="1"/>
  <c r="F13" i="4" s="1"/>
  <c r="G13" i="4" s="1"/>
  <c r="I11" i="5"/>
  <c r="I37" i="5" s="1"/>
  <c r="D36" i="4"/>
  <c r="E36" i="4" s="1"/>
  <c r="C36" i="4"/>
  <c r="J27" i="5"/>
  <c r="I27" i="5"/>
  <c r="H27" i="5"/>
  <c r="G27" i="5"/>
  <c r="F27" i="5"/>
  <c r="E27" i="5"/>
  <c r="D27" i="5"/>
  <c r="C27" i="5"/>
  <c r="H26" i="5"/>
  <c r="I26" i="5"/>
  <c r="G21" i="5"/>
  <c r="F21" i="5"/>
  <c r="E21" i="5"/>
  <c r="D21" i="5"/>
  <c r="C21" i="5"/>
  <c r="I19" i="5"/>
  <c r="J19" i="5" s="1"/>
  <c r="H19" i="5"/>
  <c r="F14" i="5"/>
  <c r="G14" i="5"/>
  <c r="E14" i="5"/>
  <c r="D14" i="5"/>
  <c r="C14" i="5"/>
  <c r="G13" i="5"/>
  <c r="E13" i="5"/>
  <c r="D13" i="5"/>
  <c r="D20" i="5" s="1"/>
  <c r="C13" i="5"/>
  <c r="H11" i="5"/>
  <c r="H37" i="5" s="1"/>
  <c r="F37" i="5"/>
  <c r="A5" i="5"/>
  <c r="A5" i="10" s="1"/>
  <c r="D94" i="4"/>
  <c r="E94" i="4" s="1"/>
  <c r="F94" i="4" s="1"/>
  <c r="G94" i="4" s="1"/>
  <c r="E88" i="4"/>
  <c r="F88" i="4" s="1"/>
  <c r="C86" i="4"/>
  <c r="D85" i="4"/>
  <c r="D104" i="4" s="1"/>
  <c r="C85" i="4"/>
  <c r="G73" i="4"/>
  <c r="F73" i="4"/>
  <c r="E73" i="4"/>
  <c r="D73" i="4"/>
  <c r="C73" i="4"/>
  <c r="G72" i="4"/>
  <c r="F72" i="4"/>
  <c r="E72" i="4"/>
  <c r="D72" i="4"/>
  <c r="C72" i="4"/>
  <c r="C70" i="4"/>
  <c r="E65" i="4"/>
  <c r="D65" i="4"/>
  <c r="E63" i="4"/>
  <c r="F63" i="4" s="1"/>
  <c r="G63" i="4" s="1"/>
  <c r="D63" i="4"/>
  <c r="D70" i="4" s="1"/>
  <c r="E54" i="4"/>
  <c r="F54" i="4" s="1"/>
  <c r="D54" i="4"/>
  <c r="D51" i="4"/>
  <c r="C51" i="4"/>
  <c r="D47" i="4"/>
  <c r="E47" i="4" s="1"/>
  <c r="D41" i="4"/>
  <c r="E33" i="4"/>
  <c r="F33" i="4" s="1"/>
  <c r="D33" i="4"/>
  <c r="C32" i="4"/>
  <c r="C14" i="4"/>
  <c r="C30" i="4" s="1"/>
  <c r="D12" i="4"/>
  <c r="K17" i="10"/>
  <c r="G17" i="10"/>
  <c r="F17" i="10"/>
  <c r="J17" i="10"/>
  <c r="E17" i="10"/>
  <c r="D11" i="10"/>
  <c r="F11" i="10" s="1"/>
  <c r="H11" i="10" s="1"/>
  <c r="J11" i="10" s="1"/>
  <c r="D12" i="10"/>
  <c r="F12" i="10" s="1"/>
  <c r="J12" i="10"/>
  <c r="D13" i="10"/>
  <c r="F13" i="10" s="1"/>
  <c r="H13" i="10" s="1"/>
  <c r="J13" i="10" s="1"/>
  <c r="D14" i="10"/>
  <c r="F14" i="10" s="1"/>
  <c r="H14" i="10" s="1"/>
  <c r="J14" i="10" s="1"/>
  <c r="D15" i="10"/>
  <c r="F15" i="10" s="1"/>
  <c r="H15" i="10" s="1"/>
  <c r="J15" i="10" s="1"/>
  <c r="D10" i="10"/>
  <c r="J10" i="1"/>
  <c r="J11" i="1"/>
  <c r="J12" i="1"/>
  <c r="J13" i="1"/>
  <c r="J16" i="1"/>
  <c r="J9" i="1"/>
  <c r="J17" i="1" s="1"/>
  <c r="A5" i="1"/>
  <c r="A4" i="1"/>
  <c r="O12" i="1"/>
  <c r="P12" i="1"/>
  <c r="Q12" i="1"/>
  <c r="N12" i="1"/>
  <c r="J29" i="10"/>
  <c r="H29" i="10"/>
  <c r="F29" i="10"/>
  <c r="D29" i="10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D40" i="1"/>
  <c r="J40" i="1"/>
  <c r="H40" i="1"/>
  <c r="F40" i="1"/>
  <c r="H17" i="1"/>
  <c r="F17" i="1"/>
  <c r="D17" i="1"/>
  <c r="J26" i="5"/>
  <c r="J21" i="5"/>
  <c r="I21" i="5"/>
  <c r="J11" i="5"/>
  <c r="K28" i="10" s="1"/>
  <c r="H13" i="5"/>
  <c r="H21" i="5"/>
  <c r="I13" i="5"/>
  <c r="D32" i="4"/>
  <c r="D86" i="4"/>
  <c r="J13" i="5"/>
  <c r="G33" i="4" l="1"/>
  <c r="G32" i="4" s="1"/>
  <c r="F32" i="4"/>
  <c r="E32" i="4"/>
  <c r="F36" i="4"/>
  <c r="G36" i="4" s="1"/>
  <c r="F51" i="4"/>
  <c r="G54" i="4"/>
  <c r="G51" i="4" s="1"/>
  <c r="G28" i="10"/>
  <c r="E51" i="4"/>
  <c r="I28" i="10"/>
  <c r="D18" i="10"/>
  <c r="E27" i="1"/>
  <c r="C104" i="4"/>
  <c r="G20" i="5"/>
  <c r="G32" i="5" s="1"/>
  <c r="G34" i="5" s="1"/>
  <c r="G38" i="5" s="1"/>
  <c r="E12" i="1"/>
  <c r="E13" i="10" s="1"/>
  <c r="J37" i="5"/>
  <c r="D105" i="4"/>
  <c r="C20" i="5"/>
  <c r="C32" i="5" s="1"/>
  <c r="C34" i="5" s="1"/>
  <c r="C38" i="5" s="1"/>
  <c r="E27" i="4"/>
  <c r="C50" i="4"/>
  <c r="C39" i="4" s="1"/>
  <c r="C58" i="4" s="1"/>
  <c r="I14" i="5"/>
  <c r="I20" i="5" s="1"/>
  <c r="I32" i="5" s="1"/>
  <c r="I34" i="5" s="1"/>
  <c r="I38" i="5" s="1"/>
  <c r="J14" i="5"/>
  <c r="H14" i="5"/>
  <c r="H20" i="5" s="1"/>
  <c r="H32" i="5" s="1"/>
  <c r="H34" i="5" s="1"/>
  <c r="H38" i="5" s="1"/>
  <c r="E20" i="5"/>
  <c r="E32" i="5" s="1"/>
  <c r="E34" i="5" s="1"/>
  <c r="E38" i="5" s="1"/>
  <c r="D32" i="5"/>
  <c r="D34" i="5" s="1"/>
  <c r="D38" i="5" s="1"/>
  <c r="F13" i="5"/>
  <c r="F20" i="5" s="1"/>
  <c r="F32" i="5" s="1"/>
  <c r="F34" i="5" s="1"/>
  <c r="F38" i="5" s="1"/>
  <c r="E86" i="4"/>
  <c r="G12" i="1" s="1"/>
  <c r="G13" i="10" s="1"/>
  <c r="E10" i="1"/>
  <c r="E11" i="1"/>
  <c r="E12" i="10" s="1"/>
  <c r="E85" i="4"/>
  <c r="G88" i="4"/>
  <c r="F86" i="4"/>
  <c r="I12" i="1" s="1"/>
  <c r="I13" i="10" s="1"/>
  <c r="C105" i="4"/>
  <c r="C106" i="4" s="1"/>
  <c r="E70" i="4"/>
  <c r="F10" i="10"/>
  <c r="F65" i="4"/>
  <c r="F47" i="4"/>
  <c r="D39" i="4"/>
  <c r="D58" i="4" s="1"/>
  <c r="E14" i="1" s="1"/>
  <c r="E15" i="10" s="1"/>
  <c r="C59" i="4"/>
  <c r="D27" i="4"/>
  <c r="D50" i="4" s="1"/>
  <c r="E12" i="4"/>
  <c r="G27" i="1" s="1"/>
  <c r="D14" i="4"/>
  <c r="D30" i="4" s="1"/>
  <c r="F27" i="4" l="1"/>
  <c r="E50" i="4"/>
  <c r="E39" i="4" s="1"/>
  <c r="G13" i="1" s="1"/>
  <c r="G14" i="10" s="1"/>
  <c r="J20" i="5"/>
  <c r="J32" i="5" s="1"/>
  <c r="J34" i="5" s="1"/>
  <c r="J38" i="5" s="1"/>
  <c r="G10" i="1"/>
  <c r="E104" i="4"/>
  <c r="G11" i="1" s="1"/>
  <c r="G12" i="10" s="1"/>
  <c r="F85" i="4"/>
  <c r="F104" i="4" s="1"/>
  <c r="G86" i="4"/>
  <c r="K12" i="1" s="1"/>
  <c r="K13" i="10" s="1"/>
  <c r="G85" i="4"/>
  <c r="H10" i="10"/>
  <c r="F18" i="10"/>
  <c r="G65" i="4"/>
  <c r="G70" i="4" s="1"/>
  <c r="F70" i="4"/>
  <c r="E13" i="1"/>
  <c r="E14" i="10" s="1"/>
  <c r="G47" i="4"/>
  <c r="E58" i="4"/>
  <c r="D59" i="4"/>
  <c r="D106" i="4" s="1"/>
  <c r="F12" i="4"/>
  <c r="G12" i="4" s="1"/>
  <c r="E14" i="4"/>
  <c r="E30" i="4" s="1"/>
  <c r="F14" i="4"/>
  <c r="F30" i="4" s="1"/>
  <c r="I10" i="1" l="1"/>
  <c r="G27" i="4"/>
  <c r="G50" i="4" s="1"/>
  <c r="G39" i="4" s="1"/>
  <c r="F50" i="4"/>
  <c r="F39" i="4" s="1"/>
  <c r="I27" i="1"/>
  <c r="E105" i="4"/>
  <c r="G14" i="1"/>
  <c r="G15" i="10" s="1"/>
  <c r="K10" i="1"/>
  <c r="G104" i="4"/>
  <c r="K11" i="1" s="1"/>
  <c r="K12" i="10" s="1"/>
  <c r="H18" i="10"/>
  <c r="J10" i="10"/>
  <c r="J18" i="10" s="1"/>
  <c r="I11" i="1"/>
  <c r="I12" i="10" s="1"/>
  <c r="F105" i="4"/>
  <c r="E59" i="4"/>
  <c r="F58" i="4"/>
  <c r="I14" i="1" s="1"/>
  <c r="I15" i="10" s="1"/>
  <c r="I13" i="1"/>
  <c r="I14" i="10" s="1"/>
  <c r="E9" i="1"/>
  <c r="G14" i="4"/>
  <c r="K27" i="1"/>
  <c r="G58" i="4" l="1"/>
  <c r="G59" i="4" s="1"/>
  <c r="G106" i="4" s="1"/>
  <c r="K13" i="1"/>
  <c r="K14" i="10" s="1"/>
  <c r="G30" i="4"/>
  <c r="G105" i="4"/>
  <c r="E106" i="4"/>
  <c r="K14" i="1"/>
  <c r="K15" i="10" s="1"/>
  <c r="G9" i="1"/>
  <c r="F59" i="4"/>
  <c r="I9" i="1" s="1"/>
  <c r="K9" i="1" l="1"/>
  <c r="F106" i="4"/>
</calcChain>
</file>

<file path=xl/sharedStrings.xml><?xml version="1.0" encoding="utf-8"?>
<sst xmlns="http://schemas.openxmlformats.org/spreadsheetml/2006/main" count="290" uniqueCount="206">
  <si>
    <t>ПЕРЕЧЕНЬ</t>
  </si>
  <si>
    <t>Показатель</t>
  </si>
  <si>
    <t>Удельный вес</t>
  </si>
  <si>
    <t>9 месяцев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</si>
  <si>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</si>
  <si>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</si>
  <si>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</si>
  <si>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</si>
  <si>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</si>
  <si>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</si>
  <si>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за 2016 год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</si>
  <si>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</si>
  <si>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</si>
  <si>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</si>
  <si>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</si>
  <si>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</si>
  <si>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</si>
  <si>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>I квартал</t>
  </si>
  <si>
    <t>I полугодие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</si>
  <si>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</si>
  <si>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</si>
  <si>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</si>
  <si>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</si>
  <si>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</si>
  <si>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</si>
  <si>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</si>
  <si>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</si>
  <si>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</si>
  <si>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</si>
  <si>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</si>
  <si>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</si>
  <si>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</si>
  <si>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</si>
  <si>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</si>
  <si>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</si>
  <si>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</si>
  <si>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</si>
  <si>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</si>
  <si>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</si>
  <si>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</si>
  <si>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</si>
  <si>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</si>
  <si>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</si>
  <si>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</si>
  <si>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</si>
  <si>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</si>
  <si>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</si>
  <si>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</si>
  <si>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</si>
  <si>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</si>
  <si>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</si>
  <si>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</si>
  <si>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</si>
  <si>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</si>
  <si>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</si>
  <si>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</si>
  <si>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</si>
  <si>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</si>
  <si>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</si>
  <si>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</si>
  <si>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</si>
  <si>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</si>
  <si>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</si>
  <si>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</si>
  <si>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</si>
  <si>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</si>
  <si>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</si>
  <si>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</si>
  <si>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</si>
  <si>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</si>
  <si>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</si>
  <si>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</si>
  <si>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</si>
  <si>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</si>
  <si>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</si>
  <si>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</si>
  <si>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</si>
  <si>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</si>
  <si>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</si>
  <si>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</si>
  <si>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</si>
  <si>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</si>
  <si>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</si>
  <si>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</si>
  <si>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</si>
  <si>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</si>
  <si>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</si>
  <si>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</si>
  <si>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</si>
  <si>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</si>
  <si>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</si>
  <si>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</si>
  <si>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</si>
  <si>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</si>
  <si>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</si>
  <si>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</si>
  <si>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</si>
  <si>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</si>
  <si>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</si>
  <si>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</si>
  <si>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</si>
  <si>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</si>
  <si>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</si>
  <si>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</si>
  <si>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</si>
  <si>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</si>
  <si>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</si>
  <si>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</si>
  <si>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</si>
  <si>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</si>
  <si>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</si>
  <si>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</si>
  <si>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</si>
  <si>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</si>
  <si>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</si>
  <si>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</si>
  <si>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Бизнес план</t>
  </si>
  <si>
    <t>Факт</t>
  </si>
  <si>
    <t>Ожид.</t>
  </si>
  <si>
    <t>за год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</si>
  <si>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</si>
  <si>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</si>
  <si>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</si>
  <si>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</si>
  <si>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>Расоды отчетного периода, исключаемые из налогооблагаемой базы в будущем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</si>
  <si>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</si>
  <si>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</si>
  <si>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 xml:space="preserve">Дооды в виде дивидендов </t>
  </si>
  <si>
    <t xml:space="preserve">Дооды в виде процентов </t>
  </si>
  <si>
    <t>Дооды от долгосрочной аренды (финансовый лизинг)</t>
  </si>
  <si>
    <t>Дооды от валютных курсовых разниц</t>
  </si>
  <si>
    <t>Прочие дооды от финансовой деятельности</t>
  </si>
  <si>
    <t>Расоды по финансовой деятельности (стр.180+190+200+210),  в том числе:</t>
  </si>
  <si>
    <t>Расходы в виде процентов</t>
  </si>
  <si>
    <t>Расоды в виде процентов по долгосрочной аренде (финансовому лизингу)</t>
  </si>
  <si>
    <t>Убытки от валютных курсовых разниц</t>
  </si>
  <si>
    <t>Прочие расоды по финансовой деятельности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</si>
  <si>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</si>
  <si>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</si>
  <si>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</si>
  <si>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дооды (прибыль)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</si>
  <si>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</si>
  <si>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</si>
  <si>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</si>
  <si>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</si>
  <si>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</si>
  <si>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за I квартал</t>
  </si>
  <si>
    <t>за I полугодие</t>
  </si>
  <si>
    <t>за 9 месяцев</t>
  </si>
  <si>
    <t>Всего</t>
  </si>
  <si>
    <t>I. По результатам деятельности Компании</t>
  </si>
  <si>
    <t>II квартал</t>
  </si>
  <si>
    <t>III квартал</t>
  </si>
  <si>
    <t>IV квартал</t>
  </si>
  <si>
    <t>II. Премия</t>
  </si>
  <si>
    <t xml:space="preserve">ОЖИДАЕМЫЙ ОТЧЕТ О ФИНАНСОВЫХ РЕЗУЛЬТАТАХ 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</si>
  <si>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</si>
  <si>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</si>
  <si>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</si>
  <si>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</si>
  <si>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</si>
  <si>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</si>
  <si>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</si>
  <si>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за 3 месяца</t>
  </si>
  <si>
    <t>за 6 месяцев</t>
  </si>
  <si>
    <t>В честь государственных праздников Республики Узбекистан члены Правления имеют право получать праздничные премии на равне с трудовым коллективом согласно Положению о материальном стимулировании</t>
  </si>
  <si>
    <t>Председатель Правления</t>
  </si>
  <si>
    <t>ГОД всего</t>
  </si>
  <si>
    <t>Должность членов Правления</t>
  </si>
  <si>
    <t>ФИО членов Правления</t>
  </si>
  <si>
    <t>№
п/п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</si>
  <si>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</si>
  <si>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</si>
  <si>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</si>
  <si>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&gt; 0,5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</si>
  <si>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</si>
  <si>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</si>
  <si>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&gt; 0,10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</si>
  <si>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</si>
  <si>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</si>
  <si>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</si>
  <si>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&lt; 1,0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</si>
  <si>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</si>
  <si>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</si>
  <si>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</si>
  <si>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Дивидендный выход (%)</t>
  </si>
  <si>
    <t xml:space="preserve">Ожидаемый Бухгалтерский баланс  </t>
  </si>
  <si>
    <t xml:space="preserve">на  2017 г. </t>
  </si>
  <si>
    <t xml:space="preserve">основных ключевых показателей эффективности </t>
  </si>
  <si>
    <t>Расчет не входит в состав БП</t>
  </si>
  <si>
    <t>Кол-во дней при расчете оборачиваемости</t>
  </si>
  <si>
    <t>РАСЧЕТ</t>
  </si>
  <si>
    <t>СЛК АО "Узмед-Лизинг"</t>
  </si>
  <si>
    <t>20 мрзп</t>
  </si>
  <si>
    <t>80 мрзп</t>
  </si>
  <si>
    <t>Рахимов М.Ч.</t>
  </si>
  <si>
    <t>Приложение №13 к Бизнес-плану</t>
  </si>
  <si>
    <t>Приложение №14 к Бизнес-плану</t>
  </si>
  <si>
    <t>Приложение №11 и 12 к Бизнес-плану</t>
  </si>
  <si>
    <t>Приложение № 15 к Бизнес-плану</t>
  </si>
  <si>
    <t xml:space="preserve">на  2019 г. </t>
  </si>
  <si>
    <t>Доходы от финансовой деятельности, всего (стр.120+130+140+150+160), в том числе:</t>
  </si>
  <si>
    <t>за 2019г.</t>
  </si>
  <si>
    <t>на 2019г.</t>
  </si>
  <si>
    <t>за 2019 год</t>
  </si>
  <si>
    <t>вознаграждения членов правления СЛК АО"Узмед-Лизинг" на 2019 год при выполнении ключевых показателей эффективности согласно пункта 24 постановления Кабинета Министров Республики Узбекистан
от 28 июля 2015 года №207 "О внедрении критериев оценки эффективности деятельности акционерных обществ и других хозяйствующих субъектов с долей государства"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</si>
</sst>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3">
    <numFmt numFmtId="164" formatCode="#,##0.00&quot;р.&quot;;\-#,##0.00&quot;р.&quot;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00"/>
    <numFmt numFmtId="170" formatCode="_ * #\!\,##0\!.00_ ;_ * &quot;\&quot;\!\-#\!\,##0\!.00_ ;_ * &quot;-&quot;??_ ;_ @_ "/>
    <numFmt numFmtId="171" formatCode="_-* #,##0\ &quot;?&quot;_-;\-* #,##0\ &quot;?&quot;_-;_-* &quot;-&quot;\ &quot;?&quot;_-;_-@_-"/>
    <numFmt numFmtId="172" formatCode="_-* #,##0\ _?._-;\-* #,##0\ _?._-;_-* &quot;-&quot;\ _?._-;_-@_-"/>
    <numFmt numFmtId="173" formatCode="#"/>
    <numFmt numFmtId="174" formatCode="_-* #,##0.00\ _?_._-;\-* #,##0.00\ _?_._-;_-* &quot;-&quot;??\ _?_._-;_-@_-"/>
    <numFmt numFmtId="175" formatCode="_-* #,##0.00\ &quot;?.&quot;_-;\-* #,##0.00\ &quot;?.&quot;_-;_-* &quot;-&quot;??\ &quot;?.&quot;_-;_-@_-"/>
    <numFmt numFmtId="176" formatCode="_-* #,##0.00\ _?._-;\-* #,##0.00\ _?._-;_-* &quot;-&quot;??\ _?._-;_-@_-"/>
    <numFmt numFmtId="177" formatCode="_-* #,##0.00\ &quot;?&quot;_-;\-* #,##0.00\ &quot;?&quot;_-;_-* &quot;-&quot;??\ &quot;?&quot;_-;_-@_-"/>
    <numFmt numFmtId="178" formatCode="_ &quot;₩&quot;* #\!\,##0_ ;_ &quot;₩&quot;* &quot;₩&quot;\!\-#\!\,##0_ ;_ &quot;₩&quot;* &quot;-&quot;_ ;_ @_ "/>
    <numFmt numFmtId="179" formatCode="_ &quot;\&quot;* #\!\,##0_ ;_ &quot;\&quot;* &quot;\&quot;\!\-#\!\,##0_ ;_ &quot;\&quot;* &quot;-&quot;_ ;_ @_ "/>
    <numFmt numFmtId="180" formatCode="_ &quot;\&quot;* #,##0_ ;_ &quot;\&quot;* \-#,##0_ ;_ &quot;\&quot;* &quot;-&quot;_ ;_ @_ "/>
    <numFmt numFmtId="181" formatCode="_ &quot;₩&quot;* #,##0_ ;_ &quot;₩&quot;* \-#,##0_ ;_ &quot;₩&quot;* &quot;-&quot;_ ;_ @_ "/>
    <numFmt numFmtId="182" formatCode="_-&quot;₩&quot;* #,##0_-;\-&quot;₩&quot;* #,##0_-;_-&quot;₩&quot;* &quot;-&quot;_-;_-@_-"/>
    <numFmt numFmtId="183" formatCode="_-&quot;₩&quot;* #,##0.00_-;\-&quot;₩&quot;* #,##0.00_-;_-&quot;₩&quot;* &quot;-&quot;??_-;_-@_-"/>
    <numFmt numFmtId="184" formatCode="\$#.00"/>
    <numFmt numFmtId="185" formatCode="%#.00"/>
    <numFmt numFmtId="186" formatCode="#\,##0.00"/>
    <numFmt numFmtId="187" formatCode="#.00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_-* #,##0_-;\-* #,##0_-;_-* &quot;-&quot;_-;_-@_-"/>
    <numFmt numFmtId="191" formatCode="_-* #,##0.00_-;\-* #,##0.00_-;_-* &quot;-&quot;??_-;_-@_-"/>
    <numFmt numFmtId="192" formatCode="_ &quot;\&quot;* #,##0.00_ ;_ &quot;\&quot;* \-#,##0.00_ ;_ &quot;\&quot;* &quot;-&quot;??_ ;_ @_ "/>
    <numFmt numFmtId="193" formatCode="_ &quot;$&quot;* #,##0.00_ ;_ &quot;$&quot;* \-#,##0.00_ ;_ &quot;$&quot;* &quot;-&quot;??_ ;_ @_ "/>
    <numFmt numFmtId="194" formatCode="&quot;\&quot;#,##0.00;[Red]&quot;\&quot;\-#,##0.00"/>
    <numFmt numFmtId="195" formatCode="&quot;₩&quot;#,##0.00;[Red]&quot;₩&quot;\-#,##0.00"/>
    <numFmt numFmtId="196" formatCode="_ &quot;$&quot;* #,##0_ ;_ &quot;$&quot;* \-#,##0_ ;_ &quot;$&quot;* &quot;-&quot;_ ;_ @_ "/>
    <numFmt numFmtId="197" formatCode="\$#,##0.00;\(\$#,##0.00\)"/>
    <numFmt numFmtId="198" formatCode="&quot;\&quot;#,##0;[Red]&quot;\&quot;\-#,##0"/>
    <numFmt numFmtId="199" formatCode="&quot;₩&quot;#,##0;[Red]&quot;₩&quot;\-#,##0"/>
    <numFmt numFmtId="200" formatCode="_-* #,##0\ &quot;d.&quot;_-;\-* #,##0\ &quot;d.&quot;_-;_-* &quot;-&quot;\ &quot;d.&quot;_-;_-@_-"/>
    <numFmt numFmtId="201" formatCode="_-* #,##0.00\ &quot;d.&quot;_-;\-* #,##0.00\ &quot;d.&quot;_-;_-* &quot;-&quot;??\ &quot;d.&quot;_-;_-@_-"/>
    <numFmt numFmtId="202" formatCode="_ * #,##0_ ;_ * \-#,##0_ ;_ * &quot;-&quot;_ ;_ @_ 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#,##0.0"/>
    <numFmt numFmtId="212" formatCode="0.0000%"/>
    <numFmt numFmtId="213" formatCode="_(* 0,_);_(* \(0,\);_(* &quot;&quot;??_);_(@_)"/>
    <numFmt numFmtId="214" formatCode="&quot;$&quot;#,##0\ ;\(&quot;$&quot;#,##0\)"/>
    <numFmt numFmtId="215" formatCode="########.00"/>
    <numFmt numFmtId="216" formatCode="_-* #,##0\ _$_-;\-* #,##0\ _$_-;_-* &quot;-&quot;\ _$_-;_-@_-"/>
    <numFmt numFmtId="217" formatCode="_-* #,##0.00\ _$_-;\-* #,##0.00\ _$_-;_-* &quot;-&quot;&quot;?&quot;&quot;?&quot;\ _$_-;_-@_-"/>
    <numFmt numFmtId="218" formatCode="_-* #,##0\ &quot;F&quot;_-;\-* #,##0\ &quot;F&quot;_-;_-* &quot;-&quot;\ &quot;F&quot;_-;_-@_-"/>
    <numFmt numFmtId="219" formatCode="_-* #,##0.00[$€-1]_-;\-* #,##0.00[$€-1]_-;_-* &quot;-&quot;??[$€-1]_-"/>
    <numFmt numFmtId="220" formatCode="_-* #,##0.00[$€-1]_-;\-* #,##0.00[$€-1]_-;_-* \-??[$€-1]_-"/>
    <numFmt numFmtId="221" formatCode="#,##0\ &quot;F&quot;;[Red]\-#,##0\ &quot;F&quot;"/>
    <numFmt numFmtId="222" formatCode="#,##0.00\ &quot;F&quot;;[Red]\-#,##0.00\ &quot;F&quot;"/>
    <numFmt numFmtId="223" formatCode="_-* #,##0.00\ &quot;F&quot;_-;\-* #,##0.00\ &quot;F&quot;_-;_-* &quot;-&quot;??\ &quot;F&quot;_-;_-@_-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\ _с_ў_м_-;\-* #,##0\ _с_ў_м_-;_-* &quot;-&quot;??\ _с_ў_м_-;_-@_-"/>
    <numFmt numFmtId="231" formatCode="_-* #,##0.00&quot;р.&quot;_-;\-* #,##0.00&quot;р.&quot;_-;_-* \-??&quot;р.&quot;_-;_-@_-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_-* #,##0.00\ _с_ў_м_-;\-* #,##0.00\ _с_ў_м_-;_-* &quot;-&quot;??\ _с_ў_м_-;_-@_-"/>
    <numFmt numFmtId="235" formatCode="#,##0.00_ ;\-#,##0.00\ "/>
    <numFmt numFmtId="236" formatCode="_-* #,##0.00_р_._-;\-* #,##0.00_р_._-;_-* \-??_р_._-;_-@_-"/>
    <numFmt numFmtId="237" formatCode="_(* #,##0.00_);_(* \(#,##0.00\);_(* &quot;-&quot;??_);_(@_)"/>
    <numFmt numFmtId="238" formatCode="#,##0.0_ ;[Red]\-#,##0.0\ "/>
    <numFmt numFmtId="239" formatCode="#,##0__;[Red]\-#,##0__;"/>
    <numFmt numFmtId="240" formatCode="_-* #,##0_-;&quot;\&quot;\!\-* #,##0_-;_-* &quot;-&quot;_-;_-@_-"/>
    <numFmt numFmtId="241" formatCode="0\ "/>
    <numFmt numFmtId="242" formatCode="&quot;₩&quot;#,##0;&quot;₩&quot;\-#,##0"/>
    <numFmt numFmtId="243" formatCode="_(* #,##0_);_(* \(#,##0\);_(* &quot;-&quot;_);_(@_)"/>
    <numFmt numFmtId="244" formatCode="000&quot; &quot;"/>
    <numFmt numFmtId="245" formatCode="0.0%"/>
    <numFmt numFmtId="246" formatCode="0.0"/>
  </numFmts>
  <fonts count="230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2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80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83">
    <xf numFmtId="0" fontId="0" fillId="0" borderId="0"/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70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73" fontId="18" fillId="0" borderId="0">
      <protection locked="0"/>
    </xf>
    <xf numFmtId="0" fontId="19" fillId="0" borderId="0"/>
    <xf numFmtId="0" fontId="20" fillId="0" borderId="0"/>
    <xf numFmtId="173" fontId="21" fillId="0" borderId="0">
      <protection locked="0"/>
    </xf>
    <xf numFmtId="0" fontId="19" fillId="0" borderId="0"/>
    <xf numFmtId="173" fontId="21" fillId="0" borderId="0">
      <protection locked="0"/>
    </xf>
    <xf numFmtId="0" fontId="20" fillId="0" borderId="0"/>
    <xf numFmtId="173" fontId="21" fillId="0" borderId="0">
      <protection locked="0"/>
    </xf>
    <xf numFmtId="173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180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81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7" fillId="0" borderId="0"/>
    <xf numFmtId="0" fontId="37" fillId="0" borderId="0"/>
    <xf numFmtId="180" fontId="39" fillId="0" borderId="0" applyFont="0" applyFill="0" applyBorder="0" applyAlignment="0" applyProtection="0"/>
    <xf numFmtId="0" fontId="37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0" fontId="46" fillId="0" borderId="0"/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50" fillId="0" borderId="0">
      <protection locked="0"/>
    </xf>
    <xf numFmtId="0" fontId="50" fillId="0" borderId="0">
      <protection locked="0"/>
    </xf>
    <xf numFmtId="0" fontId="49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0" fontId="49" fillId="0" borderId="0">
      <protection locked="0"/>
    </xf>
    <xf numFmtId="0" fontId="49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1" fillId="0" borderId="0">
      <protection locked="0"/>
    </xf>
    <xf numFmtId="173" fontId="51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0" fontId="49" fillId="0" borderId="0">
      <protection locked="0"/>
    </xf>
    <xf numFmtId="0" fontId="49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4" fontId="52" fillId="0" borderId="0">
      <protection locked="0"/>
    </xf>
    <xf numFmtId="173" fontId="52" fillId="0" borderId="1">
      <protection locked="0"/>
    </xf>
    <xf numFmtId="185" fontId="51" fillId="0" borderId="0">
      <protection locked="0"/>
    </xf>
    <xf numFmtId="186" fontId="51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1" fillId="0" borderId="0">
      <protection locked="0"/>
    </xf>
    <xf numFmtId="186" fontId="51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5" fontId="52" fillId="0" borderId="0">
      <protection locked="0"/>
    </xf>
    <xf numFmtId="186" fontId="52" fillId="0" borderId="0">
      <protection locked="0"/>
    </xf>
    <xf numFmtId="187" fontId="51" fillId="0" borderId="0">
      <protection locked="0"/>
    </xf>
    <xf numFmtId="173" fontId="53" fillId="0" borderId="0">
      <protection locked="0"/>
    </xf>
    <xf numFmtId="173" fontId="54" fillId="0" borderId="0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59" fillId="0" borderId="0"/>
    <xf numFmtId="0" fontId="36" fillId="0" borderId="0"/>
    <xf numFmtId="190" fontId="46" fillId="0" borderId="0" applyFont="0" applyFill="0" applyBorder="0" applyAlignment="0" applyProtection="0"/>
    <xf numFmtId="191" fontId="46" fillId="0" borderId="0" applyFont="0" applyFill="0" applyBorder="0" applyAlignment="0" applyProtection="0"/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2" fillId="1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2" fillId="15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2" fillId="16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2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3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0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0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0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0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2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2" fillId="13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2" fillId="3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2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2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2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3" fillId="17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5" borderId="0" applyNumberFormat="0" applyBorder="0" applyAlignment="0" applyProtection="0"/>
    <xf numFmtId="0" fontId="65" fillId="26" borderId="0" applyNumberFormat="0" applyBorder="0" applyAlignment="0" applyProtection="0"/>
    <xf numFmtId="0" fontId="65" fillId="26" borderId="0" applyNumberFormat="0" applyBorder="0" applyAlignment="0" applyProtection="0"/>
    <xf numFmtId="0" fontId="64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4" fillId="21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4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8" borderId="0" applyNumberFormat="0" applyBorder="0" applyAlignment="0" applyProtection="0"/>
    <xf numFmtId="0" fontId="64" fillId="29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0" fontId="64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2" borderId="0" applyNumberFormat="0" applyBorder="0" applyAlignment="0" applyProtection="0"/>
    <xf numFmtId="0" fontId="66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6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6" fillId="3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6" fillId="33" borderId="0" applyNumberFormat="0" applyBorder="0" applyAlignment="0" applyProtection="0"/>
    <xf numFmtId="0" fontId="65" fillId="27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66" fillId="13" borderId="0" applyNumberFormat="0" applyBorder="0" applyAlignment="0" applyProtection="0"/>
    <xf numFmtId="0" fontId="65" fillId="31" borderId="0" applyNumberFormat="0" applyBorder="0" applyAlignment="0" applyProtection="0"/>
    <xf numFmtId="0" fontId="65" fillId="31" borderId="0" applyNumberFormat="0" applyBorder="0" applyAlignment="0" applyProtection="0"/>
    <xf numFmtId="0" fontId="67" fillId="25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3" fontId="76" fillId="0" borderId="0">
      <protection locked="0"/>
    </xf>
    <xf numFmtId="173" fontId="76" fillId="0" borderId="0">
      <protection locked="0"/>
    </xf>
    <xf numFmtId="173" fontId="77" fillId="0" borderId="0">
      <protection locked="0"/>
    </xf>
    <xf numFmtId="192" fontId="71" fillId="0" borderId="0" applyFont="0" applyFill="0" applyBorder="0" applyAlignment="0" applyProtection="0"/>
    <xf numFmtId="0" fontId="64" fillId="34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5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5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4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5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5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4" fillId="43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5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5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4" fillId="27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5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5" fillId="40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4" fillId="29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5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5" fillId="3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4" fillId="47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5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5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5" fillId="49" borderId="0" applyNumberFormat="0" applyBorder="0" applyAlignment="0" applyProtection="0"/>
    <xf numFmtId="0" fontId="65" fillId="49" borderId="0" applyNumberFormat="0" applyBorder="0" applyAlignment="0" applyProtection="0"/>
    <xf numFmtId="0" fontId="65" fillId="49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5" fillId="0" borderId="0" applyFont="0" applyFill="0" applyBorder="0" applyAlignment="0" applyProtection="0"/>
    <xf numFmtId="193" fontId="83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1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5" fontId="90" fillId="0" borderId="0" applyFont="0" applyFill="0" applyBorder="0" applyAlignment="0" applyProtection="0"/>
    <xf numFmtId="195" fontId="91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1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1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1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1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196" fontId="92" fillId="0" borderId="0" applyFont="0" applyFill="0" applyBorder="0" applyAlignment="0" applyProtection="0"/>
    <xf numFmtId="196" fontId="93" fillId="0" borderId="0" applyFont="0" applyFill="0" applyBorder="0" applyAlignment="0" applyProtection="0"/>
    <xf numFmtId="196" fontId="94" fillId="0" borderId="0" applyFont="0" applyFill="0" applyBorder="0" applyAlignment="0" applyProtection="0"/>
    <xf numFmtId="196" fontId="95" fillId="0" borderId="0" applyFont="0" applyFill="0" applyBorder="0" applyAlignment="0" applyProtection="0"/>
    <xf numFmtId="189" fontId="81" fillId="0" borderId="0" applyFont="0" applyFill="0" applyBorder="0" applyAlignment="0" applyProtection="0"/>
    <xf numFmtId="189" fontId="80" fillId="0" borderId="0" applyFont="0" applyFill="0" applyBorder="0" applyAlignment="0" applyProtection="0"/>
    <xf numFmtId="189" fontId="86" fillId="0" borderId="0" applyFont="0" applyFill="0" applyBorder="0" applyAlignment="0" applyProtection="0"/>
    <xf numFmtId="189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1" fillId="0" borderId="0" applyFont="0" applyFill="0" applyBorder="0" applyAlignment="0" applyProtection="0"/>
    <xf numFmtId="194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183" fontId="68" fillId="0" borderId="0" applyFont="0" applyFill="0" applyBorder="0" applyAlignment="0" applyProtection="0"/>
    <xf numFmtId="183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5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8" fillId="0" borderId="0" applyFont="0" applyFill="0" applyBorder="0" applyAlignment="0" applyProtection="0"/>
    <xf numFmtId="198" fontId="89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198" fontId="88" fillId="0" borderId="0" applyFont="0" applyFill="0" applyBorder="0" applyAlignment="0" applyProtection="0"/>
    <xf numFmtId="198" fontId="89" fillId="0" borderId="0" applyFont="0" applyFill="0" applyBorder="0" applyAlignment="0" applyProtection="0"/>
    <xf numFmtId="198" fontId="90" fillId="0" borderId="0" applyFont="0" applyFill="0" applyBorder="0" applyAlignment="0" applyProtection="0"/>
    <xf numFmtId="198" fontId="91" fillId="0" borderId="0" applyFont="0" applyFill="0" applyBorder="0" applyAlignment="0" applyProtection="0"/>
    <xf numFmtId="198" fontId="88" fillId="0" borderId="0" applyFont="0" applyFill="0" applyBorder="0" applyAlignment="0" applyProtection="0"/>
    <xf numFmtId="198" fontId="89" fillId="0" borderId="0" applyFont="0" applyFill="0" applyBorder="0" applyAlignment="0" applyProtection="0"/>
    <xf numFmtId="199" fontId="88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88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90" fillId="0" borderId="0" applyFont="0" applyFill="0" applyBorder="0" applyAlignment="0" applyProtection="0"/>
    <xf numFmtId="199" fontId="91" fillId="0" borderId="0" applyFont="0" applyFill="0" applyBorder="0" applyAlignment="0" applyProtection="0"/>
    <xf numFmtId="198" fontId="90" fillId="0" borderId="0" applyFont="0" applyFill="0" applyBorder="0" applyAlignment="0" applyProtection="0"/>
    <xf numFmtId="198" fontId="91" fillId="0" borderId="0" applyFont="0" applyFill="0" applyBorder="0" applyAlignment="0" applyProtection="0"/>
    <xf numFmtId="198" fontId="90" fillId="0" borderId="0" applyFont="0" applyFill="0" applyBorder="0" applyAlignment="0" applyProtection="0"/>
    <xf numFmtId="198" fontId="91" fillId="0" borderId="0" applyFont="0" applyFill="0" applyBorder="0" applyAlignment="0" applyProtection="0"/>
    <xf numFmtId="198" fontId="90" fillId="0" borderId="0" applyFont="0" applyFill="0" applyBorder="0" applyAlignment="0" applyProtection="0"/>
    <xf numFmtId="198" fontId="91" fillId="0" borderId="0" applyFont="0" applyFill="0" applyBorder="0" applyAlignment="0" applyProtection="0"/>
    <xf numFmtId="198" fontId="90" fillId="0" borderId="0" applyFont="0" applyFill="0" applyBorder="0" applyAlignment="0" applyProtection="0"/>
    <xf numFmtId="198" fontId="91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193" fontId="94" fillId="0" borderId="0" applyFont="0" applyFill="0" applyBorder="0" applyAlignment="0" applyProtection="0"/>
    <xf numFmtId="193" fontId="95" fillId="0" borderId="0" applyFont="0" applyFill="0" applyBorder="0" applyAlignment="0" applyProtection="0"/>
    <xf numFmtId="188" fontId="81" fillId="0" borderId="0" applyFont="0" applyFill="0" applyBorder="0" applyAlignment="0" applyProtection="0"/>
    <xf numFmtId="188" fontId="80" fillId="0" borderId="0" applyFont="0" applyFill="0" applyBorder="0" applyAlignment="0" applyProtection="0"/>
    <xf numFmtId="188" fontId="86" fillId="0" borderId="0" applyFont="0" applyFill="0" applyBorder="0" applyAlignment="0" applyProtection="0"/>
    <xf numFmtId="18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1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6" fillId="0" borderId="0" applyFont="0" applyFill="0" applyBorder="0" applyAlignment="0" applyProtection="0"/>
    <xf numFmtId="199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198" fontId="86" fillId="0" borderId="0" applyFont="0" applyFill="0" applyBorder="0" applyAlignment="0" applyProtection="0"/>
    <xf numFmtId="198" fontId="8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100" fillId="0" borderId="0"/>
    <xf numFmtId="0" fontId="101" fillId="0" borderId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202" fontId="85" fillId="0" borderId="0" applyFont="0" applyFill="0" applyBorder="0" applyAlignment="0" applyProtection="0"/>
    <xf numFmtId="0" fontId="80" fillId="0" borderId="0" applyFont="0" applyFill="0" applyBorder="0" applyAlignment="0" applyProtection="0"/>
    <xf numFmtId="203" fontId="85" fillId="0" borderId="0" applyFont="0" applyFill="0" applyBorder="0" applyAlignment="0" applyProtection="0"/>
    <xf numFmtId="0" fontId="102" fillId="0" borderId="0"/>
    <xf numFmtId="0" fontId="103" fillId="5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104" fillId="50" borderId="0" applyNumberFormat="0" applyBorder="0" applyAlignment="0" applyProtection="0"/>
    <xf numFmtId="0" fontId="104" fillId="50" borderId="0" applyNumberFormat="0" applyBorder="0" applyAlignment="0" applyProtection="0"/>
    <xf numFmtId="0" fontId="104" fillId="50" borderId="0" applyNumberFormat="0" applyBorder="0" applyAlignment="0" applyProtection="0"/>
    <xf numFmtId="38" fontId="3" fillId="39" borderId="2">
      <protection locked="0"/>
    </xf>
    <xf numFmtId="38" fontId="3" fillId="39" borderId="2">
      <protection locked="0"/>
    </xf>
    <xf numFmtId="38" fontId="3" fillId="39" borderId="2">
      <protection locked="0"/>
    </xf>
    <xf numFmtId="38" fontId="3" fillId="0" borderId="2"/>
    <xf numFmtId="38" fontId="3" fillId="0" borderId="2"/>
    <xf numFmtId="38" fontId="3" fillId="0" borderId="2"/>
    <xf numFmtId="38" fontId="105" fillId="0" borderId="2"/>
    <xf numFmtId="204" fontId="3" fillId="0" borderId="2"/>
    <xf numFmtId="204" fontId="3" fillId="0" borderId="2"/>
    <xf numFmtId="204" fontId="3" fillId="0" borderId="2"/>
    <xf numFmtId="0" fontId="105" fillId="0" borderId="2" applyNumberFormat="0">
      <alignment horizontal="center"/>
    </xf>
    <xf numFmtId="38" fontId="105" fillId="51" borderId="2" applyNumberFormat="0" applyFont="0" applyBorder="0" applyAlignment="0">
      <alignment horizontal="center"/>
    </xf>
    <xf numFmtId="0" fontId="106" fillId="0" borderId="2" applyNumberFormat="0"/>
    <xf numFmtId="0" fontId="105" fillId="0" borderId="2" applyNumberFormat="0"/>
    <xf numFmtId="0" fontId="106" fillId="0" borderId="2" applyNumberFormat="0">
      <alignment horizontal="right"/>
    </xf>
    <xf numFmtId="0" fontId="107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8" fillId="0" borderId="0"/>
    <xf numFmtId="0" fontId="80" fillId="0" borderId="0"/>
    <xf numFmtId="0" fontId="85" fillId="0" borderId="0"/>
    <xf numFmtId="203" fontId="3" fillId="0" borderId="0" applyFill="0" applyBorder="0" applyAlignment="0"/>
    <xf numFmtId="203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3" fillId="0" borderId="0" applyFill="0" applyBorder="0" applyAlignment="0"/>
    <xf numFmtId="206" fontId="3" fillId="0" borderId="0" applyFill="0" applyBorder="0" applyAlignment="0"/>
    <xf numFmtId="207" fontId="3" fillId="0" borderId="0" applyFill="0" applyBorder="0" applyAlignment="0"/>
    <xf numFmtId="207" fontId="3" fillId="0" borderId="0" applyFill="0" applyBorder="0" applyAlignment="0"/>
    <xf numFmtId="208" fontId="3" fillId="0" borderId="0" applyFill="0" applyBorder="0" applyAlignment="0"/>
    <xf numFmtId="208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0" fontId="4" fillId="0" borderId="0" applyFill="0" applyBorder="0" applyAlignment="0"/>
    <xf numFmtId="0" fontId="109" fillId="33" borderId="3" applyNumberFormat="0" applyAlignment="0" applyProtection="0"/>
    <xf numFmtId="0" fontId="61" fillId="29" borderId="4" applyNumberFormat="0" applyAlignment="0" applyProtection="0"/>
    <xf numFmtId="0" fontId="61" fillId="29" borderId="4" applyNumberFormat="0" applyAlignment="0" applyProtection="0"/>
    <xf numFmtId="0" fontId="61" fillId="29" borderId="4" applyNumberFormat="0" applyAlignment="0" applyProtection="0"/>
    <xf numFmtId="0" fontId="61" fillId="29" borderId="4" applyNumberFormat="0" applyAlignment="0" applyProtection="0"/>
    <xf numFmtId="0" fontId="110" fillId="52" borderId="3" applyNumberFormat="0" applyAlignment="0" applyProtection="0"/>
    <xf numFmtId="0" fontId="110" fillId="52" borderId="3" applyNumberFormat="0" applyAlignment="0" applyProtection="0"/>
    <xf numFmtId="0" fontId="110" fillId="52" borderId="3" applyNumberFormat="0" applyAlignment="0" applyProtection="0"/>
    <xf numFmtId="0" fontId="111" fillId="0" borderId="0"/>
    <xf numFmtId="0" fontId="112" fillId="53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3" fillId="41" borderId="5" applyNumberFormat="0" applyAlignment="0" applyProtection="0"/>
    <xf numFmtId="0" fontId="113" fillId="41" borderId="5" applyNumberFormat="0" applyAlignment="0" applyProtection="0"/>
    <xf numFmtId="0" fontId="113" fillId="41" borderId="5" applyNumberFormat="0" applyAlignment="0" applyProtection="0"/>
    <xf numFmtId="0" fontId="114" fillId="0" borderId="0" applyNumberFormat="0" applyFill="0" applyBorder="0" applyProtection="0">
      <alignment horizontal="right"/>
    </xf>
    <xf numFmtId="211" fontId="3" fillId="0" borderId="0" applyFill="0" applyBorder="0" applyAlignment="0" applyProtection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0" fontId="12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203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164" fontId="3" fillId="0" borderId="0" applyFill="0" applyBorder="0" applyAlignment="0" applyProtection="0"/>
    <xf numFmtId="0" fontId="39" fillId="0" borderId="0" applyFont="0" applyFill="0" applyBorder="0" applyAlignment="0" applyProtection="0"/>
    <xf numFmtId="210" fontId="4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4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5" fillId="0" borderId="0"/>
    <xf numFmtId="215" fontId="3" fillId="54" borderId="0" applyFont="0" applyBorder="0"/>
    <xf numFmtId="215" fontId="3" fillId="54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6" fillId="0" borderId="0" applyFill="0" applyBorder="0" applyAlignment="0"/>
    <xf numFmtId="15" fontId="117" fillId="0" borderId="0"/>
    <xf numFmtId="216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0" fontId="118" fillId="0" borderId="0"/>
    <xf numFmtId="0" fontId="119" fillId="0" borderId="0" applyNumberFormat="0" applyFill="0" applyBorder="0" applyProtection="0">
      <alignment horizontal="left"/>
    </xf>
    <xf numFmtId="0" fontId="120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20" fillId="55" borderId="0" applyNumberFormat="0" applyBorder="0" applyAlignment="0" applyProtection="0"/>
    <xf numFmtId="0" fontId="120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20" fillId="56" borderId="0" applyNumberFormat="0" applyBorder="0" applyAlignment="0" applyProtection="0"/>
    <xf numFmtId="0" fontId="120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120" fillId="57" borderId="0" applyNumberFormat="0" applyBorder="0" applyAlignment="0" applyProtection="0"/>
    <xf numFmtId="213" fontId="3" fillId="0" borderId="0" applyFill="0" applyBorder="0" applyAlignment="0"/>
    <xf numFmtId="213" fontId="3" fillId="0" borderId="0" applyFill="0" applyBorder="0" applyAlignment="0"/>
    <xf numFmtId="210" fontId="4" fillId="0" borderId="0" applyFill="0" applyBorder="0" applyAlignment="0"/>
    <xf numFmtId="213" fontId="3" fillId="0" borderId="0" applyFill="0" applyBorder="0" applyAlignment="0"/>
    <xf numFmtId="213" fontId="3" fillId="0" borderId="0" applyFill="0" applyBorder="0" applyAlignment="0"/>
    <xf numFmtId="218" fontId="4" fillId="0" borderId="0" applyFill="0" applyBorder="0" applyAlignment="0"/>
    <xf numFmtId="210" fontId="4" fillId="0" borderId="0" applyFill="0" applyBorder="0" applyAlignment="0"/>
    <xf numFmtId="0" fontId="121" fillId="0" borderId="0" applyNumberFormat="0" applyFill="0" applyBorder="0" applyProtection="0">
      <alignment horizontal="right"/>
    </xf>
    <xf numFmtId="219" fontId="2" fillId="0" borderId="0" applyFont="0" applyFill="0" applyBorder="0" applyAlignment="0" applyProtection="0"/>
    <xf numFmtId="220" fontId="12" fillId="0" borderId="0" applyFill="0" applyBorder="0" applyAlignment="0" applyProtection="0"/>
    <xf numFmtId="0" fontId="122" fillId="0" borderId="0" applyNumberFormat="0" applyFill="0" applyBorder="0" applyAlignment="0" applyProtection="0"/>
    <xf numFmtId="165" fontId="48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123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48" fillId="0" borderId="0">
      <protection locked="0"/>
    </xf>
    <xf numFmtId="165" fontId="124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Protection="0">
      <alignment horizontal="right"/>
    </xf>
    <xf numFmtId="0" fontId="126" fillId="7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38" fontId="5" fillId="54" borderId="0" applyNumberFormat="0" applyBorder="0" applyAlignment="0" applyProtection="0"/>
    <xf numFmtId="0" fontId="128" fillId="0" borderId="0">
      <alignment horizontal="left"/>
    </xf>
    <xf numFmtId="0" fontId="129" fillId="0" borderId="6" applyNumberFormat="0" applyAlignment="0" applyProtection="0">
      <alignment horizontal="left" vertical="center"/>
    </xf>
    <xf numFmtId="0" fontId="129" fillId="0" borderId="7">
      <alignment horizontal="left" vertical="center"/>
    </xf>
    <xf numFmtId="0" fontId="130" fillId="0" borderId="8" applyNumberFormat="0" applyFill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9" applyNumberFormat="0" applyFill="0" applyAlignment="0" applyProtection="0"/>
    <xf numFmtId="0" fontId="132" fillId="0" borderId="9" applyNumberFormat="0" applyFill="0" applyAlignment="0" applyProtection="0"/>
    <xf numFmtId="0" fontId="133" fillId="0" borderId="10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10" applyNumberFormat="0" applyFill="0" applyAlignment="0" applyProtection="0"/>
    <xf numFmtId="0" fontId="135" fillId="0" borderId="10" applyNumberFormat="0" applyFill="0" applyAlignment="0" applyProtection="0"/>
    <xf numFmtId="0" fontId="136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7" fillId="0" borderId="12" applyNumberFormat="0" applyFill="0" applyAlignment="0" applyProtection="0"/>
    <xf numFmtId="0" fontId="137" fillId="0" borderId="12" applyNumberFormat="0" applyFill="0" applyAlignment="0" applyProtection="0"/>
    <xf numFmtId="0" fontId="137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173" fontId="76" fillId="0" borderId="0">
      <protection locked="0"/>
    </xf>
    <xf numFmtId="0" fontId="139" fillId="0" borderId="0"/>
    <xf numFmtId="173" fontId="140" fillId="0" borderId="0">
      <protection locked="0"/>
    </xf>
    <xf numFmtId="0" fontId="17" fillId="0" borderId="0"/>
    <xf numFmtId="0" fontId="1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1" fillId="13" borderId="3" applyNumberFormat="0" applyAlignment="0" applyProtection="0"/>
    <xf numFmtId="10" fontId="5" fillId="58" borderId="2" applyNumberFormat="0" applyBorder="0" applyAlignment="0" applyProtection="0"/>
    <xf numFmtId="0" fontId="61" fillId="17" borderId="13" applyNumberFormat="0" applyAlignment="0" applyProtection="0"/>
    <xf numFmtId="0" fontId="61" fillId="17" borderId="13" applyNumberFormat="0" applyAlignment="0" applyProtection="0"/>
    <xf numFmtId="0" fontId="61" fillId="17" borderId="13" applyNumberFormat="0" applyAlignment="0" applyProtection="0"/>
    <xf numFmtId="0" fontId="61" fillId="17" borderId="13" applyNumberFormat="0" applyAlignment="0" applyProtection="0"/>
    <xf numFmtId="0" fontId="142" fillId="48" borderId="3" applyNumberFormat="0" applyAlignment="0" applyProtection="0"/>
    <xf numFmtId="0" fontId="142" fillId="48" borderId="3" applyNumberFormat="0" applyAlignment="0" applyProtection="0"/>
    <xf numFmtId="0" fontId="142" fillId="48" borderId="3" applyNumberFormat="0" applyAlignment="0" applyProtection="0"/>
    <xf numFmtId="0" fontId="143" fillId="0" borderId="0" applyNumberFormat="0" applyFill="0" applyBorder="0" applyProtection="0">
      <alignment horizontal="left"/>
    </xf>
    <xf numFmtId="0" fontId="144" fillId="0" borderId="0" applyFont="0" applyFill="0" applyBorder="0" applyAlignment="0" applyProtection="0"/>
    <xf numFmtId="0" fontId="118" fillId="0" borderId="0" applyFont="0" applyFill="0" applyBorder="0" applyAlignment="0" applyProtection="0"/>
    <xf numFmtId="213" fontId="3" fillId="0" borderId="0" applyFill="0" applyBorder="0" applyAlignment="0"/>
    <xf numFmtId="213" fontId="3" fillId="0" borderId="0" applyFill="0" applyBorder="0" applyAlignment="0"/>
    <xf numFmtId="210" fontId="4" fillId="0" borderId="0" applyFill="0" applyBorder="0" applyAlignment="0"/>
    <xf numFmtId="213" fontId="3" fillId="0" borderId="0" applyFill="0" applyBorder="0" applyAlignment="0"/>
    <xf numFmtId="213" fontId="3" fillId="0" borderId="0" applyFill="0" applyBorder="0" applyAlignment="0"/>
    <xf numFmtId="218" fontId="4" fillId="0" borderId="0" applyFill="0" applyBorder="0" applyAlignment="0"/>
    <xf numFmtId="210" fontId="4" fillId="0" borderId="0" applyFill="0" applyBorder="0" applyAlignment="0"/>
    <xf numFmtId="0" fontId="145" fillId="0" borderId="14" applyNumberFormat="0" applyFill="0" applyAlignment="0" applyProtection="0"/>
    <xf numFmtId="0" fontId="2" fillId="59" borderId="15" applyNumberFormat="0" applyFont="0" applyAlignment="0" applyProtection="0"/>
    <xf numFmtId="0" fontId="2" fillId="59" borderId="15" applyNumberFormat="0" applyFont="0" applyAlignment="0" applyProtection="0"/>
    <xf numFmtId="0" fontId="2" fillId="59" borderId="15" applyNumberFormat="0" applyFont="0" applyAlignment="0" applyProtection="0"/>
    <xf numFmtId="0" fontId="146" fillId="0" borderId="14" applyNumberFormat="0" applyFill="0" applyAlignment="0" applyProtection="0"/>
    <xf numFmtId="0" fontId="146" fillId="0" borderId="14" applyNumberFormat="0" applyFill="0" applyAlignment="0" applyProtection="0"/>
    <xf numFmtId="38" fontId="117" fillId="0" borderId="0" applyFont="0" applyFill="0" applyBorder="0" applyAlignment="0" applyProtection="0"/>
    <xf numFmtId="40" fontId="117" fillId="0" borderId="0" applyFont="0" applyFill="0" applyBorder="0" applyAlignment="0" applyProtection="0"/>
    <xf numFmtId="0" fontId="147" fillId="0" borderId="16"/>
    <xf numFmtId="221" fontId="117" fillId="0" borderId="0" applyFont="0" applyFill="0" applyBorder="0" applyAlignment="0" applyProtection="0"/>
    <xf numFmtId="222" fontId="117" fillId="0" borderId="0" applyFont="0" applyFill="0" applyBorder="0" applyAlignment="0" applyProtection="0"/>
    <xf numFmtId="211" fontId="148" fillId="0" borderId="0" applyFill="0" applyBorder="0"/>
    <xf numFmtId="0" fontId="149" fillId="60" borderId="0" applyNumberFormat="0" applyBorder="0" applyAlignment="0" applyProtection="0"/>
    <xf numFmtId="0" fontId="61" fillId="59" borderId="0" applyNumberFormat="0" applyBorder="0" applyAlignment="0" applyProtection="0"/>
    <xf numFmtId="0" fontId="61" fillId="59" borderId="0" applyNumberFormat="0" applyBorder="0" applyAlignment="0" applyProtection="0"/>
    <xf numFmtId="0" fontId="61" fillId="59" borderId="0" applyNumberFormat="0" applyBorder="0" applyAlignment="0" applyProtection="0"/>
    <xf numFmtId="0" fontId="61" fillId="59" borderId="0" applyNumberFormat="0" applyBorder="0" applyAlignment="0" applyProtection="0"/>
    <xf numFmtId="0" fontId="150" fillId="59" borderId="0" applyNumberFormat="0" applyBorder="0" applyAlignment="0" applyProtection="0"/>
    <xf numFmtId="0" fontId="150" fillId="59" borderId="0" applyNumberFormat="0" applyBorder="0" applyAlignment="0" applyProtection="0"/>
    <xf numFmtId="0" fontId="150" fillId="59" borderId="0" applyNumberFormat="0" applyBorder="0" applyAlignment="0" applyProtection="0"/>
    <xf numFmtId="0" fontId="3" fillId="0" borderId="0" applyNumberFormat="0" applyFill="0" applyBorder="0" applyAlignment="0" applyProtection="0"/>
    <xf numFmtId="0" fontId="148" fillId="0" borderId="0"/>
    <xf numFmtId="223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1" borderId="17" applyNumberFormat="0" applyFont="0" applyAlignment="0" applyProtection="0"/>
    <xf numFmtId="0" fontId="61" fillId="39" borderId="17" applyNumberFormat="0" applyFont="0" applyAlignment="0" applyProtection="0"/>
    <xf numFmtId="0" fontId="2" fillId="39" borderId="17" applyNumberFormat="0" applyFont="0" applyAlignment="0" applyProtection="0"/>
    <xf numFmtId="0" fontId="2" fillId="39" borderId="17" applyNumberFormat="0" applyFont="0" applyAlignment="0" applyProtection="0"/>
    <xf numFmtId="0" fontId="2" fillId="39" borderId="17" applyNumberFormat="0" applyFont="0" applyAlignment="0" applyProtection="0"/>
    <xf numFmtId="0" fontId="61" fillId="39" borderId="17" applyNumberFormat="0" applyFont="0" applyAlignment="0" applyProtection="0"/>
    <xf numFmtId="224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9" fontId="151" fillId="0" borderId="0" applyFont="0" applyFill="0" applyBorder="0" applyAlignment="0" applyProtection="0"/>
    <xf numFmtId="224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173" fontId="76" fillId="0" borderId="0">
      <protection locked="0"/>
    </xf>
    <xf numFmtId="173" fontId="76" fillId="0" borderId="0">
      <protection locked="0"/>
    </xf>
    <xf numFmtId="202" fontId="71" fillId="0" borderId="0" applyFont="0" applyFill="0" applyBorder="0" applyAlignment="0" applyProtection="0"/>
    <xf numFmtId="173" fontId="152" fillId="0" borderId="0">
      <protection locked="0"/>
    </xf>
    <xf numFmtId="173" fontId="77" fillId="0" borderId="0">
      <protection locked="0"/>
    </xf>
    <xf numFmtId="203" fontId="71" fillId="0" borderId="0" applyFont="0" applyFill="0" applyBorder="0" applyAlignment="0" applyProtection="0"/>
    <xf numFmtId="173" fontId="152" fillId="0" borderId="0">
      <protection locked="0"/>
    </xf>
    <xf numFmtId="0" fontId="119" fillId="0" borderId="0" applyNumberFormat="0" applyFill="0" applyBorder="0" applyProtection="0">
      <alignment horizontal="left"/>
    </xf>
    <xf numFmtId="0" fontId="153" fillId="33" borderId="18" applyNumberFormat="0" applyAlignment="0" applyProtection="0"/>
    <xf numFmtId="0" fontId="61" fillId="62" borderId="19" applyNumberFormat="0" applyAlignment="0" applyProtection="0"/>
    <xf numFmtId="0" fontId="61" fillId="62" borderId="19" applyNumberFormat="0" applyAlignment="0" applyProtection="0"/>
    <xf numFmtId="0" fontId="61" fillId="62" borderId="19" applyNumberFormat="0" applyAlignment="0" applyProtection="0"/>
    <xf numFmtId="0" fontId="61" fillId="62" borderId="19" applyNumberFormat="0" applyAlignment="0" applyProtection="0"/>
    <xf numFmtId="0" fontId="154" fillId="52" borderId="18" applyNumberFormat="0" applyAlignment="0" applyProtection="0"/>
    <xf numFmtId="0" fontId="154" fillId="52" borderId="18" applyNumberFormat="0" applyAlignment="0" applyProtection="0"/>
    <xf numFmtId="0" fontId="154" fillId="52" borderId="18" applyNumberFormat="0" applyAlignment="0" applyProtection="0"/>
    <xf numFmtId="10" fontId="3" fillId="0" borderId="0" applyFill="0" applyBorder="0" applyAlignment="0" applyProtection="0"/>
    <xf numFmtId="222" fontId="4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5" fillId="0" borderId="0" applyNumberFormat="0" applyFill="0" applyBorder="0" applyProtection="0">
      <alignment horizontal="right"/>
    </xf>
    <xf numFmtId="213" fontId="3" fillId="0" borderId="0" applyFill="0" applyBorder="0" applyAlignment="0"/>
    <xf numFmtId="213" fontId="3" fillId="0" borderId="0" applyFill="0" applyBorder="0" applyAlignment="0"/>
    <xf numFmtId="210" fontId="4" fillId="0" borderId="0" applyFill="0" applyBorder="0" applyAlignment="0"/>
    <xf numFmtId="213" fontId="3" fillId="0" borderId="0" applyFill="0" applyBorder="0" applyAlignment="0"/>
    <xf numFmtId="213" fontId="3" fillId="0" borderId="0" applyFill="0" applyBorder="0" applyAlignment="0"/>
    <xf numFmtId="218" fontId="4" fillId="0" borderId="0" applyFill="0" applyBorder="0" applyAlignment="0"/>
    <xf numFmtId="210" fontId="4" fillId="0" borderId="0" applyFill="0" applyBorder="0" applyAlignment="0"/>
    <xf numFmtId="4" fontId="156" fillId="0" borderId="0" applyFont="0" applyFill="0" applyBorder="0" applyProtection="0">
      <alignment horizontal="right"/>
    </xf>
    <xf numFmtId="0" fontId="117" fillId="0" borderId="0" applyNumberFormat="0" applyFont="0" applyFill="0" applyBorder="0" applyAlignment="0" applyProtection="0">
      <alignment horizontal="left"/>
    </xf>
    <xf numFmtId="15" fontId="117" fillId="0" borderId="0" applyFont="0" applyFill="0" applyBorder="0" applyAlignment="0" applyProtection="0"/>
    <xf numFmtId="4" fontId="117" fillId="0" borderId="0" applyFont="0" applyFill="0" applyBorder="0" applyAlignment="0" applyProtection="0"/>
    <xf numFmtId="0" fontId="157" fillId="0" borderId="16">
      <alignment horizontal="center"/>
    </xf>
    <xf numFmtId="3" fontId="117" fillId="0" borderId="0" applyFont="0" applyFill="0" applyBorder="0" applyAlignment="0" applyProtection="0"/>
    <xf numFmtId="0" fontId="117" fillId="63" borderId="0" applyNumberFormat="0" applyFont="0" applyBorder="0" applyAlignment="0" applyProtection="0"/>
    <xf numFmtId="0" fontId="118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8" fillId="15" borderId="0">
      <alignment horizontal="left" vertical="top"/>
    </xf>
    <xf numFmtId="0" fontId="159" fillId="15" borderId="0">
      <alignment horizontal="center" vertical="center"/>
    </xf>
    <xf numFmtId="0" fontId="160" fillId="15" borderId="0">
      <alignment horizontal="right" vertical="center"/>
    </xf>
    <xf numFmtId="0" fontId="160" fillId="2" borderId="0">
      <alignment horizontal="right" vertical="center"/>
    </xf>
    <xf numFmtId="0" fontId="161" fillId="15" borderId="0">
      <alignment horizontal="center" vertical="top"/>
    </xf>
    <xf numFmtId="0" fontId="161" fillId="15" borderId="0">
      <alignment horizontal="center" vertical="top"/>
    </xf>
    <xf numFmtId="0" fontId="161" fillId="15" borderId="0">
      <alignment horizontal="center" vertical="top"/>
    </xf>
    <xf numFmtId="0" fontId="161" fillId="15" borderId="0">
      <alignment horizontal="left" vertical="top"/>
    </xf>
    <xf numFmtId="0" fontId="161" fillId="15" borderId="0">
      <alignment horizontal="right" vertical="center"/>
    </xf>
    <xf numFmtId="0" fontId="161" fillId="15" borderId="0">
      <alignment horizontal="right" vertical="center"/>
    </xf>
    <xf numFmtId="0" fontId="160" fillId="15" borderId="0">
      <alignment horizontal="left" vertical="center"/>
    </xf>
    <xf numFmtId="0" fontId="160" fillId="15" borderId="0">
      <alignment horizontal="right" vertical="center"/>
    </xf>
    <xf numFmtId="0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222" fontId="117" fillId="0" borderId="0">
      <alignment horizontal="center"/>
    </xf>
    <xf numFmtId="0" fontId="147" fillId="0" borderId="0"/>
    <xf numFmtId="49" fontId="116" fillId="0" borderId="0" applyFill="0" applyBorder="0" applyAlignment="0"/>
    <xf numFmtId="227" fontId="4" fillId="0" borderId="0" applyFill="0" applyBorder="0" applyAlignment="0"/>
    <xf numFmtId="227" fontId="3" fillId="0" borderId="0" applyFill="0" applyBorder="0" applyAlignment="0"/>
    <xf numFmtId="227" fontId="3" fillId="0" borderId="0" applyFill="0" applyBorder="0" applyAlignment="0"/>
    <xf numFmtId="0" fontId="164" fillId="0" borderId="0" applyNumberFormat="0" applyFill="0" applyBorder="0" applyAlignment="0" applyProtection="0"/>
    <xf numFmtId="0" fontId="165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66" fillId="0" borderId="0" applyNumberFormat="0" applyFill="0" applyBorder="0" applyAlignment="0" applyProtection="0"/>
    <xf numFmtId="0" fontId="107" fillId="64" borderId="23" applyNumberFormat="0" applyAlignment="0" applyProtection="0"/>
    <xf numFmtId="0" fontId="167" fillId="0" borderId="0" applyNumberFormat="0" applyFill="0" applyBorder="0" applyProtection="0">
      <alignment horizontal="right"/>
    </xf>
    <xf numFmtId="228" fontId="12" fillId="0" borderId="0" applyFont="0" applyFill="0" applyBorder="0" applyAlignment="0" applyProtection="0"/>
    <xf numFmtId="229" fontId="12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189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228" fontId="12" fillId="0" borderId="0" applyFont="0" applyFill="0" applyBorder="0" applyAlignment="0" applyProtection="0"/>
    <xf numFmtId="229" fontId="12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65" fillId="34" borderId="0" applyNumberFormat="0" applyBorder="0" applyAlignment="0" applyProtection="0"/>
    <xf numFmtId="0" fontId="65" fillId="34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27" borderId="0" applyNumberFormat="0" applyBorder="0" applyAlignment="0" applyProtection="0"/>
    <xf numFmtId="0" fontId="65" fillId="27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117" fillId="0" borderId="0"/>
    <xf numFmtId="0" fontId="170" fillId="13" borderId="3" applyNumberFormat="0" applyAlignment="0" applyProtection="0"/>
    <xf numFmtId="0" fontId="142" fillId="13" borderId="3" applyNumberFormat="0" applyAlignment="0" applyProtection="0"/>
    <xf numFmtId="0" fontId="142" fillId="13" borderId="3" applyNumberFormat="0" applyAlignment="0" applyProtection="0"/>
    <xf numFmtId="0" fontId="154" fillId="33" borderId="18" applyNumberFormat="0" applyAlignment="0" applyProtection="0"/>
    <xf numFmtId="0" fontId="154" fillId="33" borderId="18" applyNumberFormat="0" applyAlignment="0" applyProtection="0"/>
    <xf numFmtId="0" fontId="171" fillId="33" borderId="3" applyNumberFormat="0" applyAlignment="0" applyProtection="0"/>
    <xf numFmtId="0" fontId="171" fillId="33" borderId="3" applyNumberFormat="0" applyAlignment="0" applyProtection="0"/>
    <xf numFmtId="230" fontId="12" fillId="0" borderId="0" applyFont="0" applyFill="0" applyBorder="0" applyAlignment="0" applyProtection="0"/>
    <xf numFmtId="167" fontId="61" fillId="0" borderId="0" applyFont="0" applyFill="0" applyBorder="0" applyAlignment="0" applyProtection="0"/>
    <xf numFmtId="231" fontId="12" fillId="0" borderId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202" fontId="172" fillId="0" borderId="0" applyFont="0" applyFill="0" applyBorder="0" applyAlignment="0" applyProtection="0"/>
    <xf numFmtId="203" fontId="151" fillId="0" borderId="0" applyFont="0" applyFill="0" applyBorder="0" applyAlignment="0" applyProtection="0"/>
    <xf numFmtId="180" fontId="172" fillId="0" borderId="0" applyFont="0" applyFill="0" applyBorder="0" applyAlignment="0" applyProtection="0"/>
    <xf numFmtId="232" fontId="151" fillId="0" borderId="0" applyFont="0" applyFill="0" applyBorder="0" applyAlignment="0" applyProtection="0"/>
    <xf numFmtId="0" fontId="139" fillId="0" borderId="0">
      <alignment horizontal="center"/>
    </xf>
    <xf numFmtId="0" fontId="173" fillId="0" borderId="0">
      <alignment horizontal="center"/>
    </xf>
    <xf numFmtId="0" fontId="174" fillId="0" borderId="8" applyNumberFormat="0" applyFill="0" applyAlignment="0" applyProtection="0"/>
    <xf numFmtId="0" fontId="174" fillId="0" borderId="8" applyNumberFormat="0" applyFill="0" applyAlignment="0" applyProtection="0"/>
    <xf numFmtId="0" fontId="175" fillId="0" borderId="10" applyNumberFormat="0" applyFill="0" applyAlignment="0" applyProtection="0"/>
    <xf numFmtId="0" fontId="175" fillId="0" borderId="10" applyNumberFormat="0" applyFill="0" applyAlignment="0" applyProtection="0"/>
    <xf numFmtId="0" fontId="176" fillId="0" borderId="11" applyNumberFormat="0" applyFill="0" applyAlignment="0" applyProtection="0"/>
    <xf numFmtId="0" fontId="176" fillId="0" borderId="11" applyNumberFormat="0" applyFill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2" fillId="60" borderId="17" applyNumberFormat="0" applyFont="0" applyAlignment="0" applyProtection="0"/>
    <xf numFmtId="0" fontId="177" fillId="0" borderId="0"/>
    <xf numFmtId="0" fontId="120" fillId="0" borderId="20" applyNumberFormat="0" applyFill="0" applyAlignment="0" applyProtection="0"/>
    <xf numFmtId="0" fontId="120" fillId="0" borderId="20" applyNumberFormat="0" applyFill="0" applyAlignment="0" applyProtection="0"/>
    <xf numFmtId="0" fontId="113" fillId="53" borderId="5" applyNumberFormat="0" applyAlignment="0" applyProtection="0"/>
    <xf numFmtId="0" fontId="113" fillId="53" borderId="5" applyNumberFormat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0" fillId="60" borderId="0" applyNumberFormat="0" applyBorder="0" applyAlignment="0" applyProtection="0"/>
    <xf numFmtId="0" fontId="150" fillId="60" borderId="0" applyNumberFormat="0" applyBorder="0" applyAlignment="0" applyProtection="0"/>
    <xf numFmtId="40" fontId="179" fillId="0" borderId="0" applyFont="0" applyFill="0" applyBorder="0" applyAlignment="0" applyProtection="0"/>
    <xf numFmtId="38" fontId="179" fillId="0" borderId="0" applyFont="0" applyFill="0" applyBorder="0" applyAlignment="0" applyProtection="0"/>
    <xf numFmtId="0" fontId="180" fillId="0" borderId="0" applyFont="0" applyFill="0" applyBorder="0" applyAlignment="0" applyProtection="0"/>
    <xf numFmtId="0" fontId="180" fillId="0" borderId="0" applyFont="0" applyFill="0" applyBorder="0" applyAlignment="0" applyProtection="0"/>
    <xf numFmtId="0" fontId="17" fillId="0" borderId="0"/>
    <xf numFmtId="0" fontId="151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81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6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6" fillId="0" borderId="0"/>
    <xf numFmtId="0" fontId="226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6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6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81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184" fillId="5" borderId="0" applyNumberFormat="0" applyBorder="0" applyAlignment="0" applyProtection="0"/>
    <xf numFmtId="0" fontId="184" fillId="5" borderId="0" applyNumberFormat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3" fillId="61" borderId="17" applyNumberFormat="0" applyFont="0" applyAlignment="0" applyProtection="0"/>
    <xf numFmtId="0" fontId="61" fillId="61" borderId="17" applyNumberFormat="0" applyFont="0" applyAlignment="0" applyProtection="0"/>
    <xf numFmtId="0" fontId="3" fillId="61" borderId="17" applyNumberFormat="0" applyFont="0" applyAlignment="0" applyProtection="0"/>
    <xf numFmtId="0" fontId="61" fillId="61" borderId="17" applyNumberFormat="0" applyFont="0" applyAlignment="0" applyProtection="0"/>
    <xf numFmtId="0" fontId="2" fillId="61" borderId="17" applyNumberFormat="0" applyFont="0" applyAlignment="0" applyProtection="0"/>
    <xf numFmtId="9" fontId="2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6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7" fillId="0" borderId="14" applyNumberFormat="0" applyFill="0" applyAlignment="0" applyProtection="0"/>
    <xf numFmtId="0" fontId="187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9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8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23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234" fontId="188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236" fontId="12" fillId="0" borderId="0" applyFill="0" applyBorder="0" applyAlignment="0" applyProtection="0"/>
    <xf numFmtId="237" fontId="3" fillId="0" borderId="0" applyFont="0" applyFill="0" applyBorder="0" applyAlignment="0" applyProtection="0"/>
    <xf numFmtId="237" fontId="3" fillId="0" borderId="0" applyFont="0" applyFill="0" applyBorder="0" applyAlignment="0" applyProtection="0"/>
    <xf numFmtId="23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168" fontId="61" fillId="0" borderId="0" applyFont="0" applyFill="0" applyBorder="0" applyAlignment="0" applyProtection="0"/>
    <xf numFmtId="237" fontId="3" fillId="0" borderId="0" applyFont="0" applyFill="0" applyBorder="0" applyAlignment="0" applyProtection="0"/>
    <xf numFmtId="168" fontId="61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3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127" fillId="7" borderId="0" applyNumberFormat="0" applyBorder="0" applyAlignment="0" applyProtection="0"/>
    <xf numFmtId="0" fontId="127" fillId="7" borderId="0" applyNumberFormat="0" applyBorder="0" applyAlignment="0" applyProtection="0"/>
    <xf numFmtId="0" fontId="49" fillId="0" borderId="0">
      <protection locked="0"/>
    </xf>
    <xf numFmtId="0" fontId="67" fillId="34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center"/>
    </xf>
    <xf numFmtId="0" fontId="190" fillId="53" borderId="5" applyNumberFormat="0" applyAlignment="0" applyProtection="0">
      <alignment vertical="center"/>
    </xf>
    <xf numFmtId="0" fontId="191" fillId="60" borderId="0" applyNumberFormat="0" applyBorder="0" applyAlignment="0" applyProtection="0">
      <alignment vertical="center"/>
    </xf>
    <xf numFmtId="0" fontId="12" fillId="61" borderId="17" applyNumberFormat="0" applyFont="0" applyAlignment="0" applyProtection="0">
      <alignment vertical="center"/>
    </xf>
    <xf numFmtId="0" fontId="192" fillId="0" borderId="14" applyNumberFormat="0" applyFill="0" applyAlignment="0" applyProtection="0">
      <alignment vertical="center"/>
    </xf>
    <xf numFmtId="2" fontId="193" fillId="0" borderId="0" applyFon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196" fillId="0" borderId="0" applyNumberFormat="0" applyFill="0" applyBorder="0" applyAlignment="0" applyProtection="0">
      <alignment vertical="top"/>
      <protection locked="0"/>
    </xf>
    <xf numFmtId="40" fontId="197" fillId="0" borderId="0" applyFont="0" applyFill="0" applyBorder="0" applyAlignment="0" applyProtection="0"/>
    <xf numFmtId="38" fontId="197" fillId="0" borderId="0" applyFont="0" applyFill="0" applyBorder="0" applyAlignment="0" applyProtection="0"/>
    <xf numFmtId="0" fontId="197" fillId="0" borderId="0" applyFont="0" applyFill="0" applyBorder="0" applyAlignment="0" applyProtection="0"/>
    <xf numFmtId="0" fontId="197" fillId="0" borderId="0" applyFont="0" applyFill="0" applyBorder="0" applyAlignment="0" applyProtection="0"/>
    <xf numFmtId="0" fontId="198" fillId="0" borderId="0" applyFont="0" applyFill="0" applyBorder="0" applyAlignment="0" applyProtection="0"/>
    <xf numFmtId="0" fontId="198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99" fillId="0" borderId="0"/>
    <xf numFmtId="0" fontId="198" fillId="0" borderId="0" applyFont="0" applyFill="0" applyBorder="0" applyAlignment="0" applyProtection="0"/>
    <xf numFmtId="0" fontId="198" fillId="0" borderId="0" applyFont="0" applyFill="0" applyBorder="0" applyAlignment="0" applyProtection="0"/>
    <xf numFmtId="181" fontId="39" fillId="0" borderId="0" applyFont="0" applyFill="0" applyBorder="0" applyAlignment="0" applyProtection="0"/>
    <xf numFmtId="240" fontId="36" fillId="0" borderId="0" applyFont="0" applyFill="0" applyBorder="0" applyAlignment="0" applyProtection="0"/>
    <xf numFmtId="4" fontId="193" fillId="0" borderId="0" applyFont="0" applyFill="0" applyBorder="0" applyAlignment="0" applyProtection="0"/>
    <xf numFmtId="3" fontId="193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18" fillId="0" borderId="0" applyFont="0" applyFill="0" applyBorder="0" applyAlignment="0" applyProtection="0"/>
    <xf numFmtId="171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18" fillId="0" borderId="0" applyFont="0" applyFill="0" applyBorder="0" applyAlignment="0" applyProtection="0"/>
    <xf numFmtId="181" fontId="39" fillId="0" borderId="0" applyFont="0" applyFill="0" applyBorder="0" applyAlignment="0" applyProtection="0"/>
    <xf numFmtId="232" fontId="39" fillId="0" borderId="0" applyFont="0" applyFill="0" applyBorder="0" applyAlignment="0" applyProtection="0"/>
    <xf numFmtId="10" fontId="193" fillId="0" borderId="0" applyFont="0" applyFill="0" applyBorder="0" applyAlignment="0" applyProtection="0"/>
    <xf numFmtId="0" fontId="36" fillId="0" borderId="0"/>
    <xf numFmtId="0" fontId="200" fillId="0" borderId="0"/>
    <xf numFmtId="0" fontId="193" fillId="0" borderId="21" applyNumberFormat="0" applyFont="0" applyFill="0" applyAlignment="0" applyProtection="0"/>
    <xf numFmtId="241" fontId="12" fillId="0" borderId="0" applyFont="0" applyFill="0" applyBorder="0" applyAlignment="0" applyProtection="0"/>
    <xf numFmtId="242" fontId="193" fillId="0" borderId="0" applyFont="0" applyFill="0" applyBorder="0" applyAlignment="0" applyProtection="0"/>
    <xf numFmtId="0" fontId="201" fillId="0" borderId="0"/>
    <xf numFmtId="0" fontId="202" fillId="13" borderId="3" applyNumberFormat="0" applyAlignment="0" applyProtection="0">
      <alignment vertical="center"/>
    </xf>
    <xf numFmtId="0" fontId="203" fillId="33" borderId="18" applyNumberFormat="0" applyAlignment="0" applyProtection="0">
      <alignment vertical="center"/>
    </xf>
    <xf numFmtId="0" fontId="204" fillId="0" borderId="0"/>
    <xf numFmtId="0" fontId="17" fillId="0" borderId="0"/>
    <xf numFmtId="0" fontId="118" fillId="0" borderId="0"/>
    <xf numFmtId="0" fontId="204" fillId="0" borderId="0"/>
    <xf numFmtId="0" fontId="17" fillId="0" borderId="0"/>
    <xf numFmtId="0" fontId="17" fillId="0" borderId="0"/>
    <xf numFmtId="0" fontId="204" fillId="0" borderId="0"/>
    <xf numFmtId="0" fontId="17" fillId="0" borderId="0" applyNumberFormat="0" applyProtection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2" fillId="0" borderId="0"/>
    <xf numFmtId="0" fontId="205" fillId="5" borderId="0" applyNumberFormat="0" applyBorder="0" applyAlignment="0" applyProtection="0">
      <alignment vertical="center"/>
    </xf>
    <xf numFmtId="237" fontId="12" fillId="0" borderId="0" applyFont="0" applyFill="0" applyBorder="0" applyAlignment="0" applyProtection="0"/>
    <xf numFmtId="243" fontId="12" fillId="0" borderId="0" applyFont="0" applyFill="0" applyBorder="0" applyAlignment="0" applyProtection="0"/>
    <xf numFmtId="0" fontId="63" fillId="0" borderId="0"/>
    <xf numFmtId="0" fontId="206" fillId="7" borderId="0" applyNumberFormat="0" applyBorder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10" applyNumberFormat="0" applyFill="0" applyAlignment="0" applyProtection="0">
      <alignment vertical="center"/>
    </xf>
    <xf numFmtId="0" fontId="209" fillId="0" borderId="11" applyNumberFormat="0" applyFill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33" borderId="3" applyNumberFormat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172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213" fillId="0" borderId="20" applyNumberFormat="0" applyFill="0" applyAlignment="0" applyProtection="0">
      <alignment vertical="center"/>
    </xf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65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203" applyFont="1" applyFill="1" applyAlignment="1">
      <alignment horizontal="left"/>
    </xf>
    <xf numFmtId="0" fontId="7" fillId="0" borderId="0" xfId="2203" applyNumberFormat="1" applyFont="1" applyFill="1" applyAlignment="1">
      <alignment horizontal="left" wrapText="1"/>
    </xf>
    <xf numFmtId="0" fontId="8" fillId="0" borderId="0" xfId="2203" applyFont="1" applyFill="1" applyAlignment="1">
      <alignment horizontal="center"/>
    </xf>
    <xf numFmtId="0" fontId="7" fillId="0" borderId="2" xfId="2203" applyNumberFormat="1" applyFont="1" applyFill="1" applyBorder="1" applyAlignment="1">
      <alignment horizontal="center" vertical="center" wrapText="1"/>
    </xf>
    <xf numFmtId="0" fontId="6" fillId="0" borderId="2" xfId="2203" applyNumberFormat="1" applyFont="1" applyFill="1" applyBorder="1" applyAlignment="1">
      <alignment horizontal="centerContinuous" vertical="center"/>
    </xf>
    <xf numFmtId="1" fontId="6" fillId="0" borderId="2" xfId="2203" applyNumberFormat="1" applyFont="1" applyFill="1" applyBorder="1" applyAlignment="1">
      <alignment horizontal="center" vertical="center"/>
    </xf>
    <xf numFmtId="0" fontId="7" fillId="0" borderId="24" xfId="2203" applyNumberFormat="1" applyFont="1" applyFill="1" applyBorder="1" applyAlignment="1">
      <alignment horizontal="left" vertical="center" wrapText="1"/>
    </xf>
    <xf numFmtId="0" fontId="6" fillId="0" borderId="2" xfId="2203" applyFont="1" applyFill="1" applyBorder="1" applyAlignment="1">
      <alignment horizontal="left" vertical="center"/>
    </xf>
    <xf numFmtId="0" fontId="6" fillId="0" borderId="25" xfId="2203" applyNumberFormat="1" applyFont="1" applyFill="1" applyBorder="1" applyAlignment="1">
      <alignment horizontal="justify" vertical="center" wrapText="1"/>
    </xf>
    <xf numFmtId="169" fontId="6" fillId="0" borderId="2" xfId="2203" applyNumberFormat="1" applyFont="1" applyFill="1" applyBorder="1" applyAlignment="1">
      <alignment horizontal="center" vertical="center"/>
    </xf>
    <xf numFmtId="0" fontId="6" fillId="0" borderId="24" xfId="2203" applyNumberFormat="1" applyFont="1" applyFill="1" applyBorder="1" applyAlignment="1">
      <alignment horizontal="justify" vertical="center" wrapText="1"/>
    </xf>
    <xf numFmtId="0" fontId="7" fillId="0" borderId="24" xfId="2203" applyNumberFormat="1" applyFont="1" applyFill="1" applyBorder="1" applyAlignment="1">
      <alignment horizontal="justify" vertical="center" wrapText="1"/>
    </xf>
    <xf numFmtId="0" fontId="6" fillId="0" borderId="2" xfId="2203" applyNumberFormat="1" applyFont="1" applyFill="1" applyBorder="1" applyAlignment="1">
      <alignment horizontal="center" vertical="center"/>
    </xf>
    <xf numFmtId="169" fontId="7" fillId="0" borderId="2" xfId="2203" applyNumberFormat="1" applyFont="1" applyFill="1" applyBorder="1" applyAlignment="1">
      <alignment horizontal="center" vertical="center"/>
    </xf>
    <xf numFmtId="0" fontId="7" fillId="0" borderId="26" xfId="2203" applyNumberFormat="1" applyFont="1" applyFill="1" applyBorder="1" applyAlignment="1">
      <alignment horizontal="justify" vertical="center" wrapText="1"/>
    </xf>
    <xf numFmtId="1" fontId="7" fillId="0" borderId="27" xfId="2203" applyNumberFormat="1" applyFont="1" applyFill="1" applyBorder="1" applyAlignment="1">
      <alignment horizontal="center" vertical="center"/>
    </xf>
    <xf numFmtId="0" fontId="6" fillId="0" borderId="28" xfId="2203" applyNumberFormat="1" applyFont="1" applyFill="1" applyBorder="1" applyAlignment="1">
      <alignment horizontal="justify" vertical="center" wrapText="1"/>
    </xf>
    <xf numFmtId="1" fontId="6" fillId="0" borderId="29" xfId="2203" applyNumberFormat="1" applyFont="1" applyFill="1" applyBorder="1" applyAlignment="1">
      <alignment horizontal="center" vertical="center"/>
    </xf>
    <xf numFmtId="1" fontId="7" fillId="0" borderId="2" xfId="2203" applyNumberFormat="1" applyFont="1" applyFill="1" applyBorder="1" applyAlignment="1">
      <alignment horizontal="center" vertical="center"/>
    </xf>
    <xf numFmtId="0" fontId="6" fillId="0" borderId="24" xfId="2203" applyNumberFormat="1" applyFont="1" applyFill="1" applyBorder="1" applyAlignment="1">
      <alignment horizontal="left" vertical="center" wrapText="1"/>
    </xf>
    <xf numFmtId="0" fontId="8" fillId="0" borderId="0" xfId="2203" applyFont="1" applyFill="1" applyAlignment="1">
      <alignment horizontal="left" vertical="center"/>
    </xf>
    <xf numFmtId="0" fontId="11" fillId="0" borderId="0" xfId="2203" applyFont="1" applyFill="1" applyAlignment="1">
      <alignment horizontal="left" vertical="center"/>
    </xf>
    <xf numFmtId="0" fontId="11" fillId="0" borderId="0" xfId="2203" applyFont="1" applyFill="1" applyAlignment="1">
      <alignment horizontal="left"/>
    </xf>
    <xf numFmtId="0" fontId="3" fillId="0" borderId="0" xfId="2203" applyFont="1" applyFill="1" applyAlignment="1">
      <alignment horizontal="left" vertical="center"/>
    </xf>
    <xf numFmtId="0" fontId="6" fillId="0" borderId="0" xfId="2203" applyFont="1" applyFill="1" applyAlignment="1">
      <alignment horizontal="left" vertical="center"/>
    </xf>
    <xf numFmtId="0" fontId="5" fillId="0" borderId="0" xfId="2203" applyNumberFormat="1" applyAlignment="1">
      <alignment horizontal="left"/>
    </xf>
    <xf numFmtId="0" fontId="5" fillId="0" borderId="0" xfId="2203" applyAlignment="1">
      <alignment horizontal="left"/>
    </xf>
    <xf numFmtId="0" fontId="134" fillId="0" borderId="0" xfId="2203" applyNumberFormat="1" applyFont="1" applyAlignment="1">
      <alignment horizontal="center" vertical="center" wrapText="1"/>
    </xf>
    <xf numFmtId="0" fontId="214" fillId="0" borderId="0" xfId="2203" applyNumberFormat="1" applyFont="1" applyAlignment="1">
      <alignment horizontal="center" vertical="center"/>
    </xf>
    <xf numFmtId="1" fontId="216" fillId="0" borderId="2" xfId="2203" applyNumberFormat="1" applyFont="1" applyBorder="1" applyAlignment="1">
      <alignment horizontal="center" vertical="center"/>
    </xf>
    <xf numFmtId="0" fontId="5" fillId="0" borderId="2" xfId="2203" applyNumberFormat="1" applyFont="1" applyBorder="1" applyAlignment="1">
      <alignment horizontal="left" wrapText="1"/>
    </xf>
    <xf numFmtId="169" fontId="5" fillId="0" borderId="2" xfId="2203" applyNumberFormat="1" applyFont="1" applyBorder="1" applyAlignment="1">
      <alignment horizontal="center" vertical="center"/>
    </xf>
    <xf numFmtId="3" fontId="5" fillId="0" borderId="2" xfId="2203" applyNumberFormat="1" applyFont="1" applyBorder="1" applyAlignment="1">
      <alignment horizontal="center" vertical="center"/>
    </xf>
    <xf numFmtId="0" fontId="216" fillId="0" borderId="2" xfId="2203" applyNumberFormat="1" applyFont="1" applyBorder="1" applyAlignment="1">
      <alignment horizontal="left" wrapText="1"/>
    </xf>
    <xf numFmtId="169" fontId="216" fillId="0" borderId="2" xfId="2203" applyNumberFormat="1" applyFont="1" applyBorder="1" applyAlignment="1">
      <alignment horizontal="center" vertical="center"/>
    </xf>
    <xf numFmtId="3" fontId="216" fillId="0" borderId="2" xfId="2203" applyNumberFormat="1" applyFont="1" applyBorder="1" applyAlignment="1">
      <alignment horizontal="center" vertical="center"/>
    </xf>
    <xf numFmtId="244" fontId="216" fillId="0" borderId="2" xfId="2203" applyNumberFormat="1" applyFont="1" applyBorder="1" applyAlignment="1">
      <alignment horizontal="center" vertical="center"/>
    </xf>
    <xf numFmtId="244" fontId="5" fillId="0" borderId="2" xfId="2203" applyNumberFormat="1" applyFont="1" applyBorder="1" applyAlignment="1">
      <alignment horizontal="center" vertical="center"/>
    </xf>
    <xf numFmtId="1" fontId="5" fillId="0" borderId="2" xfId="2203" applyNumberFormat="1" applyFont="1" applyBorder="1" applyAlignment="1">
      <alignment horizontal="center" vertical="center"/>
    </xf>
    <xf numFmtId="0" fontId="5" fillId="0" borderId="2" xfId="2203" applyNumberFormat="1" applyBorder="1" applyAlignment="1">
      <alignment horizontal="left" wrapText="1"/>
    </xf>
    <xf numFmtId="0" fontId="217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vertical="center"/>
    </xf>
    <xf numFmtId="0" fontId="218" fillId="0" borderId="2" xfId="0" applyFont="1" applyBorder="1" applyAlignment="1">
      <alignment vertical="center" wrapText="1"/>
    </xf>
    <xf numFmtId="0" fontId="217" fillId="0" borderId="2" xfId="0" applyFont="1" applyBorder="1" applyAlignment="1">
      <alignment horizontal="center" vertical="center" wrapText="1"/>
    </xf>
    <xf numFmtId="245" fontId="218" fillId="0" borderId="2" xfId="2213" applyNumberFormat="1" applyFont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0" fontId="221" fillId="0" borderId="0" xfId="0" applyFont="1" applyBorder="1" applyAlignment="1">
      <alignment horizontal="center" vertical="center"/>
    </xf>
    <xf numFmtId="0" fontId="222" fillId="0" borderId="0" xfId="0" applyFont="1" applyBorder="1" applyAlignment="1">
      <alignment horizontal="justify" vertical="center" wrapText="1"/>
    </xf>
    <xf numFmtId="0" fontId="222" fillId="66" borderId="0" xfId="0" applyFont="1" applyFill="1" applyBorder="1" applyAlignment="1">
      <alignment horizontal="justify" vertical="center" wrapText="1"/>
    </xf>
    <xf numFmtId="0" fontId="221" fillId="0" borderId="0" xfId="0" applyFont="1" applyAlignment="1">
      <alignment vertical="center"/>
    </xf>
    <xf numFmtId="0" fontId="221" fillId="66" borderId="0" xfId="0" applyFont="1" applyFill="1" applyAlignment="1">
      <alignment vertical="center"/>
    </xf>
    <xf numFmtId="0" fontId="222" fillId="0" borderId="0" xfId="0" applyFont="1" applyAlignment="1">
      <alignment vertical="center"/>
    </xf>
    <xf numFmtId="168" fontId="1" fillId="0" borderId="0" xfId="0" applyNumberFormat="1" applyFont="1"/>
    <xf numFmtId="245" fontId="1" fillId="0" borderId="0" xfId="2213" applyNumberFormat="1" applyFont="1"/>
    <xf numFmtId="245" fontId="218" fillId="0" borderId="2" xfId="2213" applyNumberFormat="1" applyFont="1" applyBorder="1" applyAlignment="1">
      <alignment horizontal="center" vertical="center" wrapText="1"/>
    </xf>
    <xf numFmtId="246" fontId="1" fillId="0" borderId="2" xfId="0" applyNumberFormat="1" applyFont="1" applyBorder="1" applyAlignment="1">
      <alignment horizontal="center" vertical="center"/>
    </xf>
    <xf numFmtId="246" fontId="220" fillId="0" borderId="2" xfId="0" applyNumberFormat="1" applyFont="1" applyBorder="1" applyAlignment="1">
      <alignment horizontal="center" vertical="center"/>
    </xf>
    <xf numFmtId="3" fontId="6" fillId="0" borderId="2" xfId="2203" applyNumberFormat="1" applyFont="1" applyFill="1" applyBorder="1" applyAlignment="1">
      <alignment horizontal="center" vertical="center"/>
    </xf>
    <xf numFmtId="3" fontId="7" fillId="0" borderId="2" xfId="2203" applyNumberFormat="1" applyFont="1" applyFill="1" applyBorder="1" applyAlignment="1">
      <alignment horizontal="center" vertical="center"/>
    </xf>
    <xf numFmtId="3" fontId="7" fillId="0" borderId="27" xfId="2203" applyNumberFormat="1" applyFont="1" applyFill="1" applyBorder="1" applyAlignment="1">
      <alignment horizontal="center" vertical="center"/>
    </xf>
    <xf numFmtId="3" fontId="6" fillId="0" borderId="29" xfId="2203" applyNumberFormat="1" applyFont="1" applyFill="1" applyBorder="1" applyAlignment="1">
      <alignment horizontal="center" vertical="center"/>
    </xf>
    <xf numFmtId="3" fontId="11" fillId="0" borderId="0" xfId="2203" applyNumberFormat="1" applyFont="1" applyFill="1" applyAlignment="1">
      <alignment horizontal="left" vertical="center"/>
    </xf>
    <xf numFmtId="0" fontId="215" fillId="0" borderId="2" xfId="2203" applyNumberFormat="1" applyFont="1" applyBorder="1" applyAlignment="1">
      <alignment horizontal="center" vertical="center" wrapText="1"/>
    </xf>
    <xf numFmtId="3" fontId="5" fillId="0" borderId="2" xfId="2203" applyNumberFormat="1" applyFill="1" applyBorder="1" applyAlignment="1">
      <alignment horizontal="center"/>
    </xf>
    <xf numFmtId="0" fontId="5" fillId="0" borderId="2" xfId="2203" applyFill="1" applyBorder="1" applyAlignment="1">
      <alignment horizontal="center"/>
    </xf>
    <xf numFmtId="3" fontId="5" fillId="0" borderId="2" xfId="2203" applyNumberFormat="1" applyBorder="1" applyAlignment="1">
      <alignment horizontal="center"/>
    </xf>
    <xf numFmtId="0" fontId="5" fillId="0" borderId="0" xfId="2203" applyAlignment="1">
      <alignment horizontal="center"/>
    </xf>
    <xf numFmtId="0" fontId="5" fillId="0" borderId="2" xfId="2203" applyBorder="1" applyAlignment="1">
      <alignment horizontal="center"/>
    </xf>
    <xf numFmtId="245" fontId="217" fillId="0" borderId="2" xfId="0" applyNumberFormat="1" applyFont="1" applyBorder="1" applyAlignment="1">
      <alignment horizontal="center" vertical="center"/>
    </xf>
    <xf numFmtId="245" fontId="218" fillId="66" borderId="2" xfId="2213" applyNumberFormat="1" applyFont="1" applyFill="1" applyBorder="1" applyAlignment="1">
      <alignment horizontal="center" vertical="center"/>
    </xf>
    <xf numFmtId="2" fontId="218" fillId="67" borderId="2" xfId="0" applyNumberFormat="1" applyFont="1" applyFill="1" applyBorder="1" applyAlignment="1">
      <alignment horizontal="center" vertical="center"/>
    </xf>
    <xf numFmtId="2" fontId="218" fillId="68" borderId="2" xfId="0" applyNumberFormat="1" applyFont="1" applyFill="1" applyBorder="1" applyAlignment="1">
      <alignment horizontal="center" vertical="center"/>
    </xf>
    <xf numFmtId="4" fontId="218" fillId="67" borderId="2" xfId="0" applyNumberFormat="1" applyFont="1" applyFill="1" applyBorder="1" applyAlignment="1">
      <alignment horizontal="center" vertical="center"/>
    </xf>
    <xf numFmtId="0" fontId="223" fillId="65" borderId="2" xfId="0" applyFont="1" applyFill="1" applyBorder="1" applyAlignment="1">
      <alignment horizontal="center" vertical="center" wrapText="1"/>
    </xf>
    <xf numFmtId="3" fontId="225" fillId="0" borderId="2" xfId="0" applyNumberFormat="1" applyFont="1" applyBorder="1" applyAlignment="1">
      <alignment horizontal="center" vertical="center"/>
    </xf>
    <xf numFmtId="4" fontId="224" fillId="0" borderId="2" xfId="0" applyNumberFormat="1" applyFont="1" applyBorder="1" applyAlignment="1">
      <alignment horizontal="center" vertical="center"/>
    </xf>
    <xf numFmtId="0" fontId="225" fillId="0" borderId="2" xfId="0" applyFont="1" applyBorder="1" applyAlignment="1">
      <alignment horizontal="center" vertical="center"/>
    </xf>
    <xf numFmtId="0" fontId="224" fillId="0" borderId="2" xfId="0" applyFont="1" applyBorder="1" applyAlignment="1">
      <alignment horizontal="center" vertical="center"/>
    </xf>
    <xf numFmtId="4" fontId="219" fillId="67" borderId="2" xfId="0" applyNumberFormat="1" applyFont="1" applyFill="1" applyBorder="1" applyAlignment="1">
      <alignment horizontal="center" vertical="center"/>
    </xf>
    <xf numFmtId="0" fontId="223" fillId="0" borderId="2" xfId="0" applyFont="1" applyBorder="1" applyAlignment="1">
      <alignment horizontal="center" vertical="center"/>
    </xf>
    <xf numFmtId="0" fontId="1" fillId="65" borderId="2" xfId="0" applyFont="1" applyFill="1" applyBorder="1" applyAlignment="1">
      <alignment horizontal="center" vertical="center" wrapText="1"/>
    </xf>
    <xf numFmtId="0" fontId="6" fillId="0" borderId="0" xfId="2202" applyFont="1" applyFill="1" applyAlignment="1">
      <alignment horizontal="right"/>
    </xf>
    <xf numFmtId="14" fontId="9" fillId="0" borderId="2" xfId="2203" applyNumberFormat="1" applyFont="1" applyFill="1" applyBorder="1" applyAlignment="1">
      <alignment horizontal="center" vertical="center" wrapText="1"/>
    </xf>
    <xf numFmtId="1" fontId="10" fillId="0" borderId="2" xfId="2203" applyNumberFormat="1" applyFont="1" applyFill="1" applyBorder="1" applyAlignment="1">
      <alignment horizontal="center" vertical="center"/>
    </xf>
    <xf numFmtId="3" fontId="10" fillId="0" borderId="2" xfId="2203" applyNumberFormat="1" applyFont="1" applyFill="1" applyBorder="1" applyAlignment="1">
      <alignment horizontal="center" vertical="center"/>
    </xf>
    <xf numFmtId="2" fontId="218" fillId="0" borderId="2" xfId="0" applyNumberFormat="1" applyFont="1" applyFill="1" applyBorder="1" applyAlignment="1">
      <alignment horizontal="center" vertical="center"/>
    </xf>
    <xf numFmtId="245" fontId="218" fillId="0" borderId="2" xfId="2213" applyNumberFormat="1" applyFont="1" applyFill="1" applyBorder="1" applyAlignment="1">
      <alignment horizontal="center" vertical="center"/>
    </xf>
    <xf numFmtId="0" fontId="220" fillId="0" borderId="2" xfId="0" applyFont="1" applyBorder="1" applyAlignment="1">
      <alignment horizontal="center" vertical="center" wrapText="1"/>
    </xf>
    <xf numFmtId="1" fontId="222" fillId="0" borderId="0" xfId="0" applyNumberFormat="1" applyFont="1" applyBorder="1" applyAlignment="1">
      <alignment horizontal="center" vertical="center"/>
    </xf>
    <xf numFmtId="211" fontId="222" fillId="0" borderId="2" xfId="0" applyNumberFormat="1" applyFont="1" applyFill="1" applyBorder="1" applyAlignment="1">
      <alignment horizontal="center" vertical="center" wrapText="1"/>
    </xf>
    <xf numFmtId="0" fontId="222" fillId="0" borderId="2" xfId="0" applyFont="1" applyFill="1" applyBorder="1" applyAlignment="1">
      <alignment horizontal="center" vertical="center"/>
    </xf>
    <xf numFmtId="211" fontId="221" fillId="0" borderId="2" xfId="0" applyNumberFormat="1" applyFont="1" applyFill="1" applyBorder="1" applyAlignment="1">
      <alignment horizontal="center" vertical="center" wrapText="1"/>
    </xf>
    <xf numFmtId="0" fontId="221" fillId="0" borderId="2" xfId="0" applyFont="1" applyFill="1" applyBorder="1" applyAlignment="1">
      <alignment horizontal="left" vertical="center" wrapText="1"/>
    </xf>
    <xf numFmtId="0" fontId="221" fillId="0" borderId="2" xfId="0" applyFont="1" applyFill="1" applyBorder="1" applyAlignment="1">
      <alignment horizontal="center" vertical="center" wrapText="1"/>
    </xf>
    <xf numFmtId="0" fontId="134" fillId="0" borderId="2" xfId="0" applyFont="1" applyFill="1" applyBorder="1" applyAlignment="1">
      <alignment horizontal="center" vertical="center" wrapText="1"/>
    </xf>
    <xf numFmtId="0" fontId="227" fillId="65" borderId="2" xfId="0" applyFont="1" applyFill="1" applyBorder="1" applyAlignment="1">
      <alignment vertical="top" wrapText="1"/>
    </xf>
    <xf numFmtId="0" fontId="219" fillId="69" borderId="2" xfId="0" applyFont="1" applyFill="1" applyBorder="1" applyAlignment="1">
      <alignment horizontal="center" vertical="center"/>
    </xf>
    <xf numFmtId="0" fontId="227" fillId="69" borderId="2" xfId="0" applyFont="1" applyFill="1" applyBorder="1" applyAlignment="1">
      <alignment vertical="top" wrapText="1"/>
    </xf>
    <xf numFmtId="0" fontId="1" fillId="69" borderId="0" xfId="0" applyFont="1" applyFill="1" applyAlignment="1">
      <alignment horizontal="center" vertical="center"/>
    </xf>
    <xf numFmtId="0" fontId="223" fillId="69" borderId="2" xfId="0" applyFont="1" applyFill="1" applyBorder="1" applyAlignment="1">
      <alignment horizontal="center" vertical="center"/>
    </xf>
    <xf numFmtId="0" fontId="219" fillId="69" borderId="2" xfId="0" applyFont="1" applyFill="1" applyBorder="1" applyAlignment="1">
      <alignment vertical="center" wrapText="1"/>
    </xf>
    <xf numFmtId="246" fontId="1" fillId="69" borderId="2" xfId="0" applyNumberFormat="1" applyFont="1" applyFill="1" applyBorder="1" applyAlignment="1">
      <alignment horizontal="center" vertical="center"/>
    </xf>
    <xf numFmtId="4" fontId="219" fillId="69" borderId="2" xfId="0" applyNumberFormat="1" applyFont="1" applyFill="1" applyBorder="1" applyAlignment="1">
      <alignment horizontal="center" vertical="center"/>
    </xf>
    <xf numFmtId="0" fontId="218" fillId="69" borderId="2" xfId="0" applyFont="1" applyFill="1" applyBorder="1" applyAlignment="1">
      <alignment horizontal="center" vertical="center"/>
    </xf>
    <xf numFmtId="0" fontId="218" fillId="69" borderId="2" xfId="0" applyFont="1" applyFill="1" applyBorder="1" applyAlignment="1">
      <alignment vertical="center"/>
    </xf>
    <xf numFmtId="3" fontId="225" fillId="69" borderId="2" xfId="0" applyNumberFormat="1" applyFont="1" applyFill="1" applyBorder="1" applyAlignment="1">
      <alignment horizontal="center" vertical="center"/>
    </xf>
    <xf numFmtId="245" fontId="218" fillId="69" borderId="2" xfId="2213" applyNumberFormat="1" applyFont="1" applyFill="1" applyBorder="1" applyAlignment="1">
      <alignment horizontal="center" vertical="center"/>
    </xf>
    <xf numFmtId="3" fontId="218" fillId="69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4" fontId="1" fillId="0" borderId="0" xfId="0" applyNumberFormat="1" applyFont="1"/>
    <xf numFmtId="14" fontId="1" fillId="0" borderId="2" xfId="0" applyNumberFormat="1" applyFont="1" applyBorder="1" applyAlignment="1">
      <alignment horizontal="center" vertical="center"/>
    </xf>
    <xf numFmtId="3" fontId="5" fillId="0" borderId="0" xfId="2203" applyNumberFormat="1" applyAlignment="1">
      <alignment horizontal="left"/>
    </xf>
    <xf numFmtId="0" fontId="7" fillId="0" borderId="30" xfId="2203" applyNumberFormat="1" applyFont="1" applyFill="1" applyBorder="1" applyAlignment="1">
      <alignment horizontal="center" vertical="center" wrapText="1"/>
    </xf>
    <xf numFmtId="0" fontId="7" fillId="0" borderId="0" xfId="2203" applyNumberFormat="1" applyFont="1" applyFill="1" applyBorder="1" applyAlignment="1">
      <alignment horizontal="center" vertical="center" wrapText="1"/>
    </xf>
    <xf numFmtId="0" fontId="7" fillId="0" borderId="24" xfId="2203" applyNumberFormat="1" applyFont="1" applyFill="1" applyBorder="1" applyAlignment="1">
      <alignment horizontal="center" vertical="center" wrapText="1"/>
    </xf>
    <xf numFmtId="0" fontId="7" fillId="0" borderId="7" xfId="2203" applyNumberFormat="1" applyFont="1" applyFill="1" applyBorder="1" applyAlignment="1">
      <alignment horizontal="center" vertical="center" wrapText="1"/>
    </xf>
    <xf numFmtId="0" fontId="215" fillId="0" borderId="2" xfId="2203" applyNumberFormat="1" applyFont="1" applyBorder="1" applyAlignment="1">
      <alignment horizontal="center" vertical="center" wrapText="1"/>
    </xf>
    <xf numFmtId="0" fontId="134" fillId="0" borderId="0" xfId="2203" applyNumberFormat="1" applyFont="1" applyAlignment="1">
      <alignment horizontal="center" vertical="center" wrapText="1"/>
    </xf>
    <xf numFmtId="0" fontId="215" fillId="0" borderId="27" xfId="2203" applyNumberFormat="1" applyFont="1" applyBorder="1" applyAlignment="1">
      <alignment horizontal="center" vertical="center"/>
    </xf>
    <xf numFmtId="0" fontId="215" fillId="0" borderId="29" xfId="2203" applyNumberFormat="1" applyFont="1" applyBorder="1" applyAlignment="1">
      <alignment horizontal="center" vertical="center"/>
    </xf>
    <xf numFmtId="0" fontId="22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28" fillId="0" borderId="0" xfId="0" applyFont="1" applyAlignment="1">
      <alignment horizontal="center" vertical="center"/>
    </xf>
    <xf numFmtId="0" fontId="229" fillId="0" borderId="0" xfId="0" applyFont="1" applyAlignment="1">
      <alignment horizontal="center" vertical="center"/>
    </xf>
    <xf numFmtId="0" fontId="1" fillId="65" borderId="2" xfId="0" applyFont="1" applyFill="1" applyBorder="1" applyAlignment="1">
      <alignment horizontal="center" vertical="center" wrapText="1"/>
    </xf>
    <xf numFmtId="0" fontId="217" fillId="0" borderId="2" xfId="0" applyFont="1" applyBorder="1" applyAlignment="1">
      <alignment horizontal="center" wrapText="1"/>
    </xf>
    <xf numFmtId="0" fontId="217" fillId="0" borderId="2" xfId="0" applyFont="1" applyBorder="1" applyAlignment="1">
      <alignment horizontal="center"/>
    </xf>
    <xf numFmtId="0" fontId="1" fillId="0" borderId="32" xfId="0" applyFont="1" applyBorder="1" applyAlignment="1">
      <alignment horizontal="left" wrapText="1"/>
    </xf>
    <xf numFmtId="0" fontId="220" fillId="0" borderId="2" xfId="0" applyFont="1" applyBorder="1" applyAlignment="1">
      <alignment horizontal="center" vertical="center"/>
    </xf>
    <xf numFmtId="0" fontId="217" fillId="0" borderId="2" xfId="0" applyFont="1" applyBorder="1" applyAlignment="1">
      <alignment horizontal="center" vertical="center"/>
    </xf>
    <xf numFmtId="0" fontId="217" fillId="0" borderId="24" xfId="0" applyFont="1" applyBorder="1" applyAlignment="1">
      <alignment horizontal="center" vertical="center"/>
    </xf>
    <xf numFmtId="0" fontId="217" fillId="0" borderId="31" xfId="0" applyFont="1" applyBorder="1" applyAlignment="1">
      <alignment horizontal="center" vertical="center"/>
    </xf>
    <xf numFmtId="0" fontId="224" fillId="0" borderId="27" xfId="0" applyFont="1" applyBorder="1" applyAlignment="1">
      <alignment horizontal="center" vertical="center"/>
    </xf>
    <xf numFmtId="0" fontId="224" fillId="0" borderId="29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wrapText="1"/>
    </xf>
    <xf numFmtId="0" fontId="220" fillId="0" borderId="2" xfId="0" applyFont="1" applyBorder="1" applyAlignment="1">
      <alignment horizontal="center"/>
    </xf>
    <xf numFmtId="0" fontId="222" fillId="0" borderId="0" xfId="0" applyFont="1" applyAlignment="1">
      <alignment horizontal="center" vertical="center"/>
    </xf>
    <xf numFmtId="0" fontId="222" fillId="66" borderId="0" xfId="0" applyFont="1" applyFill="1" applyBorder="1" applyAlignment="1">
      <alignment horizontal="center" vertical="center" wrapText="1"/>
    </xf>
    <xf numFmtId="0" fontId="221" fillId="0" borderId="0" xfId="0" applyFont="1" applyAlignment="1">
      <alignment horizontal="left" vertical="center" wrapText="1"/>
    </xf>
    <xf numFmtId="0" fontId="222" fillId="0" borderId="0" xfId="0" applyFont="1" applyBorder="1" applyAlignment="1">
      <alignment horizontal="center" vertical="center"/>
    </xf>
    <xf numFmtId="0" fontId="222" fillId="0" borderId="0" xfId="0" applyFont="1" applyBorder="1" applyAlignment="1">
      <alignment horizontal="center" vertical="center" wrapText="1"/>
    </xf>
    <xf numFmtId="1" fontId="222" fillId="0" borderId="0" xfId="0" applyNumberFormat="1" applyFont="1" applyBorder="1" applyAlignment="1">
      <alignment horizontal="center" vertical="center"/>
    </xf>
    <xf numFmtId="0" fontId="222" fillId="66" borderId="33" xfId="0" applyFont="1" applyFill="1" applyBorder="1" applyAlignment="1">
      <alignment horizontal="center" vertical="center" wrapText="1"/>
    </xf>
    <xf numFmtId="0" fontId="222" fillId="0" borderId="2" xfId="0" applyFont="1" applyFill="1" applyBorder="1" applyAlignment="1">
      <alignment horizontal="left" vertical="center"/>
    </xf>
  </cellXfs>
  <cellStyles count="2383">
    <cellStyle name="          _x000d__x000a_mouse.drv=lmouse.drv" xfId="1"/>
    <cellStyle name="_x000d__x000a_mouse.drv=lmouse.drv" xfId="2"/>
    <cellStyle name="?" xfId="3"/>
    <cellStyle name="?? [0.00]_PRODUCT DETAIL Q1" xfId="4"/>
    <cellStyle name="?? [0]_1-3? " xfId="5"/>
    <cellStyle name="??,_x0005__x0014_" xfId="6"/>
    <cellStyle name="???? [0.00]_PRODUCT DETAIL Q1" xfId="7"/>
    <cellStyle name="???? [0]_? " xfId="8"/>
    <cellStyle name="?????" xfId="9"/>
    <cellStyle name="????? " xfId="10"/>
    <cellStyle name="????? &quot;???" xfId="11"/>
    <cellStyle name="????? [0]_? " xfId="12"/>
    <cellStyle name="?????. ???(???.)" xfId="13"/>
    <cellStyle name="??????" xfId="14"/>
    <cellStyle name="?????? " xfId="15"/>
    <cellStyle name="???????" xfId="16"/>
    <cellStyle name="??????? " xfId="17"/>
    <cellStyle name="??????? ???" xfId="18"/>
    <cellStyle name="????????" xfId="19"/>
    <cellStyle name="???????? (2)" xfId="20"/>
    <cellStyle name="???????? [0]" xfId="21"/>
    <cellStyle name="????????. (2)" xfId="22"/>
    <cellStyle name="??????????" xfId="23"/>
    <cellStyle name="?????????? [0]" xfId="24"/>
    <cellStyle name="?????????? 57.98)" xfId="25"/>
    <cellStyle name="???????????" xfId="26"/>
    <cellStyle name="??????????? 2" xfId="27"/>
    <cellStyle name="????????????? ???????????" xfId="28"/>
    <cellStyle name="????????????? ??????????? 2" xfId="29"/>
    <cellStyle name="???????????_база" xfId="30"/>
    <cellStyle name="??????????_1" xfId="31"/>
    <cellStyle name="????????_ ?? 25 ???" xfId="32"/>
    <cellStyle name="???????_ ????.???" xfId="33"/>
    <cellStyle name="??????_ ?? 25 ???" xfId="34"/>
    <cellStyle name="??????1 (2)" xfId="35"/>
    <cellStyle name="??????1 (3)" xfId="36"/>
    <cellStyle name="??????1 (5)" xfId="37"/>
    <cellStyle name="??????3" xfId="38"/>
    <cellStyle name="??????6 (2)" xfId="39"/>
    <cellStyle name="?????_? " xfId="40"/>
    <cellStyle name="????_? " xfId="41"/>
    <cellStyle name="????DAMAS" xfId="42"/>
    <cellStyle name="????DMILSUMMARY" xfId="43"/>
    <cellStyle name="????nexia-B3" xfId="44"/>
    <cellStyle name="????nexia-B3 (2)" xfId="45"/>
    <cellStyle name="????nexia-B3_Raw Material" xfId="46"/>
    <cellStyle name="????TICO" xfId="47"/>
    <cellStyle name="???XLS!check_filesche|_x0005_" xfId="48"/>
    <cellStyle name="??_~att0005" xfId="49"/>
    <cellStyle name="?’ћѓћ‚›‰" xfId="50"/>
    <cellStyle name="?”´?_REV3 " xfId="51"/>
    <cellStyle name="?AU?XLS!check_filesche|_x0005_" xfId="52"/>
    <cellStyle name="?AU»?XLS!check_filesche|_x0005_" xfId="53"/>
    <cellStyle name="?마 [0]_?3?1차 " xfId="54"/>
    <cellStyle name="?마_?3?1차 " xfId="55"/>
    <cellStyle name="?핺_?3?1차 " xfId="56"/>
    <cellStyle name="_??-MAN-POWER LOADING" xfId="57"/>
    <cellStyle name="_??-MAN-POWER LOADING_ТЭО 195000 БП 2008 1% рент 23% пов цен" xfId="58"/>
    <cellStyle name="_??-MAN-POWER LOADING_ТЭО 205000 БП 2008 1% рент 23% пов цен" xfId="59"/>
    <cellStyle name="____business plan_________UzDWn_2006" xfId="60"/>
    <cellStyle name="_060217 Order Plan(March incresed)" xfId="61"/>
    <cellStyle name="_1-жадвал" xfId="62"/>
    <cellStyle name="_2.45 таблица ижтимоий" xfId="63"/>
    <cellStyle name="_2.45 таблица ижтимоий 2" xfId="64"/>
    <cellStyle name="_2.45 таблица ижтимоий_1 кв.2013г.ожидаемый" xfId="65"/>
    <cellStyle name="_2.46 таблица ижтимоий" xfId="66"/>
    <cellStyle name="_2.46 таблица ижтимоий 2" xfId="67"/>
    <cellStyle name="_2.46 таблица ижтимоий_1 кв.2013г.ожидаемый" xfId="68"/>
    <cellStyle name="_2.58 таблица ВЭС" xfId="69"/>
    <cellStyle name="_2.58 таблица ВЭС 2" xfId="70"/>
    <cellStyle name="_2.58 таблица ВЭС_1 кв.2013г.ожидаемый" xfId="71"/>
    <cellStyle name="_2.58 узгаргани" xfId="72"/>
    <cellStyle name="_2008 КХ ЯНГИ ДАСТУР" xfId="73"/>
    <cellStyle name="_2008й прогноз ДАСТУР" xfId="74"/>
    <cellStyle name="_2008й прогноз ДАСТУР 2" xfId="75"/>
    <cellStyle name="_2008й прогноз ДАСТУР_1 кв.2013г.ожидаемый" xfId="76"/>
    <cellStyle name="_21а жадваллар" xfId="77"/>
    <cellStyle name="_21а жадваллар 2" xfId="78"/>
    <cellStyle name="_21а жадваллар_8- 9-10-жадвал" xfId="79"/>
    <cellStyle name="_21а жадваллар_ВВП пром (2)" xfId="80"/>
    <cellStyle name="_21а жадваллар_газомекость последний" xfId="81"/>
    <cellStyle name="_21а жадваллар_ИМПОРТОЗАМЕЩЕНИЕ" xfId="82"/>
    <cellStyle name="_21а жадваллар_Копия прил  134 и рассм  (6)" xfId="83"/>
    <cellStyle name="_21а жадваллар_Ожидаемые рабочие места" xfId="84"/>
    <cellStyle name="_21а жадваллар_Ожидаемые рабочие места 2" xfId="85"/>
    <cellStyle name="_21а жадваллар_Ожидаемые рабочие места_1 кв.2013г.ожидаемый" xfId="86"/>
    <cellStyle name="_21а жадваллар_Форма-ЯИЎ ва бандлик" xfId="87"/>
    <cellStyle name="_21а жадваллар_Форма-ЯИЎ ва бандлик_факт раб места МЭ 05.09.2011" xfId="88"/>
    <cellStyle name="_21а жадваллар_формы" xfId="89"/>
    <cellStyle name="_220 000" xfId="90"/>
    <cellStyle name="_308 форма" xfId="91"/>
    <cellStyle name="_308 форма 2" xfId="92"/>
    <cellStyle name="_308 форма_8- 9-10-жадвал" xfId="93"/>
    <cellStyle name="_308 форма_ВВП пром (2)" xfId="94"/>
    <cellStyle name="_308 форма_газомекость последний" xfId="95"/>
    <cellStyle name="_308 форма_ИМПОРТОЗАМЕЩЕНИЕ" xfId="96"/>
    <cellStyle name="_308 форма_Копия прил  134 и рассм  (6)" xfId="97"/>
    <cellStyle name="_308 форма_Ожидаемые рабочие места" xfId="98"/>
    <cellStyle name="_308 форма_Ожидаемые рабочие места 2" xfId="99"/>
    <cellStyle name="_308 форма_Ожидаемые рабочие места_1 кв.2013г.ожидаемый" xfId="100"/>
    <cellStyle name="_308 форма_Форма-ЯИЎ ва бандлик" xfId="101"/>
    <cellStyle name="_308 форма_Форма-ЯИЎ ва бандлик_факт раб места МЭ 05.09.2011" xfId="102"/>
    <cellStyle name="_308 форма_формы" xfId="103"/>
    <cellStyle name="_9월 해외법인 월별 생산품질현황보고" xfId="104"/>
    <cellStyle name="_APPDIX(2~6)-1012" xfId="105"/>
    <cellStyle name="_AVTOZAZ실적전망(완결)" xfId="106"/>
    <cellStyle name="_BP-135 400-2 05.01.06 (мой с Бестом)" xfId="107"/>
    <cellStyle name="_BP-137 000  Shurik Toshkent  3.05.2006." xfId="108"/>
    <cellStyle name="_BP-137 000  Shurik Toshkent  3.05.2006._payment Oct 17" xfId="109"/>
    <cellStyle name="_BP-170 000  2007 по (БП УзДЭУ) с прогнозом до 2011г." xfId="110"/>
    <cellStyle name="_BP-170 000 02 04 2007" xfId="111"/>
    <cellStyle name="_COST DOWN" xfId="112"/>
    <cellStyle name="_DOHC 검토" xfId="113"/>
    <cellStyle name="_DOHC 검토 2" xfId="114"/>
    <cellStyle name="_Eng Changes_UZ_051005" xfId="115"/>
    <cellStyle name="_FAC WORKSCOPE" xfId="116"/>
    <cellStyle name="_FORMAT-ASSY" xfId="117"/>
    <cellStyle name="_FORMAT-OTH" xfId="118"/>
    <cellStyle name="_FORMAT-PAINT" xfId="119"/>
    <cellStyle name="_IPL Engine T3.T4" xfId="120"/>
    <cellStyle name="_IPL Engine T3.T4_ТЭО 195000 БП 2008 1% рент 23% пов цен" xfId="121"/>
    <cellStyle name="_IPL Engine T3.T4_ТЭО 205000 БП 2008 1% рент 23% пов цен" xfId="122"/>
    <cellStyle name="_LAST CONCEPT-UF PJT" xfId="123"/>
    <cellStyle name="_LAST CONCEPT-UF PJT_ТЭО 195000 БП 2008 1% рент 23% пов цен" xfId="124"/>
    <cellStyle name="_LAST CONCEPT-UF PJT_ТЭО 205000 БП 2008 1% рент 23% пов цен" xfId="125"/>
    <cellStyle name="_M&amp;ELIST9912" xfId="126"/>
    <cellStyle name="_M100MANPOWER" xfId="127"/>
    <cellStyle name="_nRIULYX431lHp4aeNz3U4f9Sr" xfId="128"/>
    <cellStyle name="_Order KD new" xfId="129"/>
    <cellStyle name="_PACKING1" xfId="130"/>
    <cellStyle name="_Plan 2007 BP-167 000   23.06.2006." xfId="131"/>
    <cellStyle name="_PROPOSAL-첨부" xfId="132"/>
    <cellStyle name="_Stock for May~July (1)" xfId="133"/>
    <cellStyle name="_Stock for Nov~Jan" xfId="134"/>
    <cellStyle name="_Stock for Sep~Nov (2)" xfId="135"/>
    <cellStyle name="_svplan001" xfId="136"/>
    <cellStyle name="_THERMOSTAT및CTS결함" xfId="137"/>
    <cellStyle name="_UZDW-M100-????" xfId="138"/>
    <cellStyle name="_UZDW-M100-????_ТЭО 195000 БП 2008 1% рент 23% пов цен" xfId="139"/>
    <cellStyle name="_UZDW-M100-????_ТЭО 205000 БП 2008 1% рент 23% пов цен" xfId="140"/>
    <cellStyle name="_UZDW-M100-부서종합" xfId="141"/>
    <cellStyle name="_UZDW-M100-부서종합_ТЭО 195000 БП 2008 1% рент 23% пов цен" xfId="142"/>
    <cellStyle name="_UZDW-M100-부서종합_ТЭО 205000 БП 2008 1% рент 23% пов цен" xfId="143"/>
    <cellStyle name="_UZDW-press" xfId="144"/>
    <cellStyle name="_vzqctGfSSN7pxTIMVHQDUNFa9" xfId="145"/>
    <cellStyle name="_Апрель Улугбек." xfId="146"/>
    <cellStyle name="_Апрель, Май, Июнь 2006г." xfId="147"/>
    <cellStyle name="_БП- ДЖ-200000" xfId="148"/>
    <cellStyle name="_Возможности на Март Локализация" xfId="149"/>
    <cellStyle name="_ГАЖКА" xfId="150"/>
    <cellStyle name="_ДАСТУР макет" xfId="151"/>
    <cellStyle name="_ДАСТУР макет 2" xfId="152"/>
    <cellStyle name="_ДАСТУР макет_8- 9-10-жадвал" xfId="153"/>
    <cellStyle name="_ДАСТУР макет_ВВП пром (2)" xfId="154"/>
    <cellStyle name="_ДАСТУР макет_газомекость последний" xfId="155"/>
    <cellStyle name="_ДАСТУР макет_ИМПОРТОЗАМЕЩЕНИЕ" xfId="156"/>
    <cellStyle name="_ДАСТУР макет_Копия прил  134 и рассм  (6)" xfId="157"/>
    <cellStyle name="_ДАСТУР макет_Ожидаемые рабочие места" xfId="158"/>
    <cellStyle name="_ДАСТУР макет_Ожидаемые рабочие места 2" xfId="159"/>
    <cellStyle name="_ДАСТУР макет_Ожидаемые рабочие места_1 кв.2013г.ожидаемый" xfId="160"/>
    <cellStyle name="_ДАСТУР макет_Форма-ЯИЎ ва бандлик" xfId="161"/>
    <cellStyle name="_ДАСТУР макет_Форма-ЯИЎ ва бандлик_факт раб места МЭ 05.09.2011" xfId="162"/>
    <cellStyle name="_ДАСТУР макет_формы" xfId="163"/>
    <cellStyle name="_ДАСТУР обл план 2007-09" xfId="164"/>
    <cellStyle name="_ДАСТУР обл план 2007-09 2" xfId="165"/>
    <cellStyle name="_ДАСТУР обл план 2007-09_8- 9-10-жадвал" xfId="166"/>
    <cellStyle name="_ДАСТУР обл план 2007-09_ВВП пром (2)" xfId="167"/>
    <cellStyle name="_ДАСТУР обл план 2007-09_газомекость последний" xfId="168"/>
    <cellStyle name="_ДАСТУР обл план 2007-09_ИМПОРТОЗАМЕЩЕНИЕ" xfId="169"/>
    <cellStyle name="_ДАСТУР обл план 2007-09_Копия прил  134 и рассм  (6)" xfId="170"/>
    <cellStyle name="_ДАСТУР обл план 2007-09_Ожидаемые рабочие места" xfId="171"/>
    <cellStyle name="_ДАСТУР обл план 2007-09_Ожидаемые рабочие места 2" xfId="172"/>
    <cellStyle name="_ДАСТУР обл план 2007-09_Ожидаемые рабочие места_1 кв.2013г.ожидаемый" xfId="173"/>
    <cellStyle name="_ДАСТУР обл план 2007-09_Форма-ЯИЎ ва бандлик" xfId="174"/>
    <cellStyle name="_ДАСТУР обл план 2007-09_Форма-ЯИЎ ва бандлик_факт раб места МЭ 05.09.2011" xfId="175"/>
    <cellStyle name="_ДАСТУР обл план 2007-09_формы" xfId="176"/>
    <cellStyle name="_Долг." xfId="177"/>
    <cellStyle name="_Жиззах" xfId="178"/>
    <cellStyle name="_Жиззах 2" xfId="179"/>
    <cellStyle name="_Жиззах_8- 9-10-жадвал" xfId="180"/>
    <cellStyle name="_Жиззах_ВВП пром (2)" xfId="181"/>
    <cellStyle name="_Жиззах_газомекость последний" xfId="182"/>
    <cellStyle name="_Жиззах_ИМПОРТОЗАМЕЩЕНИЕ" xfId="183"/>
    <cellStyle name="_Жиззах_Копия прил  134 и рассм  (6)" xfId="184"/>
    <cellStyle name="_Жиззах_Ожидаемые рабочие места" xfId="185"/>
    <cellStyle name="_Жиззах_Ожидаемые рабочие места 2" xfId="186"/>
    <cellStyle name="_Жиззах_Ожидаемые рабочие места_1 кв.2013г.ожидаемый" xfId="187"/>
    <cellStyle name="_Жиззах_Форма-ЯИЎ ва бандлик" xfId="188"/>
    <cellStyle name="_Жиззах_Форма-ЯИЎ ва бандлик_факт раб места МЭ 05.09.2011" xfId="189"/>
    <cellStyle name="_Жиззах_формы" xfId="190"/>
    <cellStyle name="_Итоги работ за март 2010 года" xfId="191"/>
    <cellStyle name="_Касаначилик январ-март" xfId="192"/>
    <cellStyle name="_Касаначилик январ-март 2" xfId="193"/>
    <cellStyle name="_Касаначилик январ-март_ИМПОРТОЗАМЕЩЕНИЕ" xfId="194"/>
    <cellStyle name="_Кашкадарё" xfId="195"/>
    <cellStyle name="_Кашкадарё 2" xfId="196"/>
    <cellStyle name="_Кашкадарё_8- 9-10-жадвал" xfId="197"/>
    <cellStyle name="_Кашкадарё_ВВП пром (2)" xfId="198"/>
    <cellStyle name="_Кашкадарё_газомекость последний" xfId="199"/>
    <cellStyle name="_Кашкадарё_ИМПОРТОЗАМЕЩЕНИЕ" xfId="200"/>
    <cellStyle name="_Кашкадарё_Копия прил  134 и рассм  (6)" xfId="201"/>
    <cellStyle name="_Кашкадарё_Ожидаемые рабочие места" xfId="202"/>
    <cellStyle name="_Кашкадарё_Ожидаемые рабочие места 2" xfId="203"/>
    <cellStyle name="_Кашкадарё_Ожидаемые рабочие места_1 кв.2013г.ожидаемый" xfId="204"/>
    <cellStyle name="_Кашкадарё_Форма-ЯИЎ ва бандлик" xfId="205"/>
    <cellStyle name="_Кашкадарё_Форма-ЯИЎ ва бандлик_факт раб места МЭ 05.09.2011" xfId="206"/>
    <cellStyle name="_Кашкадарё_формы" xfId="207"/>
    <cellStyle name="_Книга10" xfId="208"/>
    <cellStyle name="_Книга2" xfId="209"/>
    <cellStyle name="_Книга3" xfId="210"/>
    <cellStyle name="_Кооперация" xfId="211"/>
    <cellStyle name="_Кооперация 2" xfId="212"/>
    <cellStyle name="_Кооперация_ИМПОРТОЗАМЕЩЕНИЕ" xfId="213"/>
    <cellStyle name="_Копия 2 FS CABLE Case 2 (+ж+т¬ы, ¦¦L¦ ME, 250000+ы, CU8033,1¦т-+-б,¬щ--)" xfId="214"/>
    <cellStyle name="_Копия Для МЭ СВОД" xfId="215"/>
    <cellStyle name="_Копия Иктисод формалари о" xfId="216"/>
    <cellStyle name="_Копия Касаначилик3" xfId="217"/>
    <cellStyle name="_Копия Касаначилик3 2" xfId="218"/>
    <cellStyle name="_Копия Касаначилик3_ИМПОРТОЗАМЕЩЕНИЕ" xfId="219"/>
    <cellStyle name="_Локал на 16.11.09 " xfId="220"/>
    <cellStyle name="_Локализация 2000-2009 год" xfId="221"/>
    <cellStyle name="_Локализация на 21 02 09" xfId="222"/>
    <cellStyle name="_Март в Мин эк" xfId="223"/>
    <cellStyle name="_Март в Мин эк 2" xfId="224"/>
    <cellStyle name="_Март в Мин эк_ИМПОРТОЗАМЕЩЕНИЕ" xfId="225"/>
    <cellStyle name="_Март~Май" xfId="226"/>
    <cellStyle name="_МОЛИЯ даромад-харажат" xfId="227"/>
    <cellStyle name="_МОЛИЯ даромад-харажат 2" xfId="228"/>
    <cellStyle name="_МОЛИЯ даромад-харажат_1 кв.2013г.ожидаемый" xfId="229"/>
    <cellStyle name="_МШМ таблица" xfId="230"/>
    <cellStyle name="_нам" xfId="231"/>
    <cellStyle name="_Наманган-1" xfId="232"/>
    <cellStyle name="_Наманган-1 2" xfId="233"/>
    <cellStyle name="_Наманган-1_8- 9-10-жадвал" xfId="234"/>
    <cellStyle name="_Наманган-1_ВВП пром (2)" xfId="235"/>
    <cellStyle name="_Наманган-1_газомекость последний" xfId="236"/>
    <cellStyle name="_Наманган-1_ИМПОРТОЗАМЕЩЕНИЕ" xfId="237"/>
    <cellStyle name="_Наманган-1_Копия прил  134 и рассм  (6)" xfId="238"/>
    <cellStyle name="_Наманган-1_Ожидаемые рабочие места" xfId="239"/>
    <cellStyle name="_Наманган-1_Ожидаемые рабочие места 2" xfId="240"/>
    <cellStyle name="_Наманган-1_Ожидаемые рабочие места_1 кв.2013г.ожидаемый" xfId="241"/>
    <cellStyle name="_Наманган-1_Форма-ЯИЎ ва бандлик" xfId="242"/>
    <cellStyle name="_Наманган-1_Форма-ЯИЎ ва бандлик_факт раб места МЭ 05.09.2011" xfId="243"/>
    <cellStyle name="_Наманган-1_формы" xfId="244"/>
    <cellStyle name="_ок 26,04,05. макс.цена" xfId="245"/>
    <cellStyle name="_Остатки Улугбек UzDY" xfId="246"/>
    <cellStyle name="_Отчеты на 26.02.2010г" xfId="247"/>
    <cellStyle name="_Отчеты на 26.02.2010г 2" xfId="248"/>
    <cellStyle name="_Отчеты на 26.02.2010г_ИМПОРТОЗАМЕЩЕНИЕ" xfId="249"/>
    <cellStyle name="_Перечень для локализации" xfId="250"/>
    <cellStyle name="_приложение _6 (пос-й)" xfId="251"/>
    <cellStyle name="_приложение _6 (пос-й) 2" xfId="252"/>
    <cellStyle name="_приложение _6 (пос-й)_Задание на 9 месяцев бюджет" xfId="253"/>
    <cellStyle name="_приложение _6 (пос-й)_Задание на 9 месяцев бюджет 2" xfId="254"/>
    <cellStyle name="_приложение _6 (пос-й)_прил 2-12" xfId="255"/>
    <cellStyle name="_приложение _6 (пос-й)_прил 2-7" xfId="256"/>
    <cellStyle name="_приложение _6 (пос-й)_приложения 1-12" xfId="257"/>
    <cellStyle name="_приложение _6 (пос-й)_приложения к протоколу 21 04 12г" xfId="258"/>
    <cellStyle name="_Приложение №4" xfId="259"/>
    <cellStyle name="_Приложения 1-4" xfId="260"/>
    <cellStyle name="_Приложения к протоколу посл2" xfId="261"/>
    <cellStyle name="_Приложения1,2 к постановлению" xfId="262"/>
    <cellStyle name="_Прогн-НРМ-2010-2013-макет" xfId="263"/>
    <cellStyle name="_Прогноз 2009 год 2" xfId="264"/>
    <cellStyle name="_Программа локализации vs MFER2(150109)" xfId="265"/>
    <cellStyle name="_Рассмотрительные" xfId="266"/>
    <cellStyle name="_Рассмотрительные 26.01.2009 АП" xfId="267"/>
    <cellStyle name="_Рассмотрительные ПЛ 2010" xfId="268"/>
    <cellStyle name="_Самар_анд" xfId="269"/>
    <cellStyle name="_Самар_анд 2" xfId="270"/>
    <cellStyle name="_Самар_анд_8- 9-10-жадвал" xfId="271"/>
    <cellStyle name="_Самар_анд_ВВП пром (2)" xfId="272"/>
    <cellStyle name="_Самар_анд_газомекость последний" xfId="273"/>
    <cellStyle name="_Самар_анд_ИМПОРТОЗАМЕЩЕНИЕ" xfId="274"/>
    <cellStyle name="_Самар_анд_Копия прил  134 и рассм  (6)" xfId="275"/>
    <cellStyle name="_Самар_анд_Ожидаемые рабочие места" xfId="276"/>
    <cellStyle name="_Самар_анд_Ожидаемые рабочие места 2" xfId="277"/>
    <cellStyle name="_Самар_анд_Ожидаемые рабочие места_1 кв.2013г.ожидаемый" xfId="278"/>
    <cellStyle name="_Самар_анд_Форма-ЯИЎ ва бандлик" xfId="279"/>
    <cellStyle name="_Самар_анд_Форма-ЯИЎ ва бандлик_факт раб места МЭ 05.09.2011" xfId="280"/>
    <cellStyle name="_Самар_анд_формы" xfId="281"/>
    <cellStyle name="_Сирдарё" xfId="282"/>
    <cellStyle name="_Сирдарё 2" xfId="283"/>
    <cellStyle name="_Сирдарё_8- 9-10-жадвал" xfId="284"/>
    <cellStyle name="_Сирдарё_ВВП пром (2)" xfId="285"/>
    <cellStyle name="_Сирдарё_газомекость последний" xfId="286"/>
    <cellStyle name="_Сирдарё_ИМПОРТОЗАМЕЩЕНИЕ" xfId="287"/>
    <cellStyle name="_Сирдарё_Копия прил  134 и рассм  (6)" xfId="288"/>
    <cellStyle name="_Сирдарё_Ожидаемые рабочие места" xfId="289"/>
    <cellStyle name="_Сирдарё_Ожидаемые рабочие места 2" xfId="290"/>
    <cellStyle name="_Сирдарё_Ожидаемые рабочие места_1 кв.2013г.ожидаемый" xfId="291"/>
    <cellStyle name="_Сирдарё_Форма-ЯИЎ ва бандлик" xfId="292"/>
    <cellStyle name="_Сирдарё_Форма-ЯИЎ ва бандлик_факт раб места МЭ 05.09.2011" xfId="293"/>
    <cellStyle name="_Сирдарё_формы" xfId="294"/>
    <cellStyle name="_соц раз Азиз" xfId="295"/>
    <cellStyle name="_СПИСОК тулик" xfId="296"/>
    <cellStyle name="_Сурхондарё " xfId="297"/>
    <cellStyle name="_Сурхондарё  2" xfId="298"/>
    <cellStyle name="_Сурхондарё _8- 9-10-жадвал" xfId="299"/>
    <cellStyle name="_Сурхондарё _ВВП пром (2)" xfId="300"/>
    <cellStyle name="_Сурхондарё _газомекость последний" xfId="301"/>
    <cellStyle name="_Сурхондарё _ИМПОРТОЗАМЕЩЕНИЕ" xfId="302"/>
    <cellStyle name="_Сурхондарё _Копия прил  134 и рассм  (6)" xfId="303"/>
    <cellStyle name="_Сурхондарё _Ожидаемые рабочие места" xfId="304"/>
    <cellStyle name="_Сурхондарё _Ожидаемые рабочие места 2" xfId="305"/>
    <cellStyle name="_Сурхондарё _Ожидаемые рабочие места_1 кв.2013г.ожидаемый" xfId="306"/>
    <cellStyle name="_Сурхондарё _Форма-ЯИЎ ва бандлик" xfId="307"/>
    <cellStyle name="_Сурхондарё _Форма-ЯИЎ ва бандлик_факт раб места МЭ 05.09.2011" xfId="308"/>
    <cellStyle name="_Сурхондарё _формы" xfId="309"/>
    <cellStyle name="_Т12" xfId="310"/>
    <cellStyle name="_Т12 2" xfId="311"/>
    <cellStyle name="_Т12_ИМПОРТОЗАМЕЩЕНИЕ" xfId="312"/>
    <cellStyle name="_ТЭО" xfId="313"/>
    <cellStyle name="_факторы" xfId="314"/>
    <cellStyle name="_Фаолият" xfId="315"/>
    <cellStyle name="_Фаолият 2" xfId="316"/>
    <cellStyle name="_Фаолият_8- 9-10-жадвал" xfId="317"/>
    <cellStyle name="_Фаолият_II. Мониторинг янв-фев 09" xfId="318"/>
    <cellStyle name="_Фаолият_II. Мониторинг янв-фев 09 2" xfId="319"/>
    <cellStyle name="_Фаолият_II. Мониторинг янв-фев 09_ИМПОРТОЗАМЕЩЕНИЕ" xfId="320"/>
    <cellStyle name="_Фаолият_ВВП пром (2)" xfId="321"/>
    <cellStyle name="_Фаолият_вес  16ж мониторинг" xfId="322"/>
    <cellStyle name="_Фаолият_газомекость последний" xfId="323"/>
    <cellStyle name="_Фаолият_ИМПОРТОЗАМЕЩЕНИЕ" xfId="324"/>
    <cellStyle name="_Фаолият_Копия прил  134 и рассм  (6)" xfId="325"/>
    <cellStyle name="_Фаолият_қишлоқ таррақиёти 82 банд тўлиқ" xfId="326"/>
    <cellStyle name="_Фаолият_қишлоқ таррақиёти 82 банд тўлиқ 2" xfId="327"/>
    <cellStyle name="_Фаолият_қишлоқ таррақиёти 82 банд тўлиқ_1 кв.2013г.ожидаемый" xfId="328"/>
    <cellStyle name="_Фаолият_қишлоқ таррақиёти 82 банд тўлиқ_2 Приложение №1 к Постановлению" xfId="329"/>
    <cellStyle name="_Фаолият_қишлоқ таррақиёти 82 банд тўлиқ_2 Приложения к постановлению" xfId="330"/>
    <cellStyle name="_Фаолият_қишлоқ таррақиёти 82 банд тўлиқ_3 Приложение №2 к Постановлению" xfId="331"/>
    <cellStyle name="_Фаолият_қишлоқ таррақиёти 82 банд тўлиқ_в трансгаз" xfId="332"/>
    <cellStyle name="_Фаолият_қишлоқ таррақиёти 82 банд тўлиқ_газомекость последний" xfId="333"/>
    <cellStyle name="_Фаолият_қишлоқ таррақиёти 82 банд тўлиқ_Книга2" xfId="334"/>
    <cellStyle name="_Фаолият_қишлоқ таррақиёти 82 банд тўлиқ_Копия 2 Приложение _1 к Постановлению" xfId="335"/>
    <cellStyle name="_Фаолият_қишлоқ таррақиёти 82 банд тўлиқ_Копия ГАК" xfId="336"/>
    <cellStyle name="_Фаолият_қишлоқ таррақиёти 82 банд тўлиқ_Приложение 1" xfId="337"/>
    <cellStyle name="_Фаолият_қишлоқ таррақиёти 82 банд тўлиқ_Приложения к ПП" xfId="338"/>
    <cellStyle name="_Фаолият_қишлоқ таррақиёти 82 банд тўлиқ_Приложения_167-4" xfId="339"/>
    <cellStyle name="_Фаолият_қишлоқ таррақиёти 82 банд тўлиқ_Рассмот.таблица-экономия в деньгах-1" xfId="340"/>
    <cellStyle name="_Фаолият_қишлоқ таррақиёти 82 банд тўлиқ_формы" xfId="341"/>
    <cellStyle name="_Фаолият_Ожидаемые рабочие места" xfId="342"/>
    <cellStyle name="_Фаолият_Ожидаемые рабочие места 2" xfId="343"/>
    <cellStyle name="_Фаолият_Ожидаемые рабочие места_1 кв.2013г.ожидаемый" xfId="344"/>
    <cellStyle name="_Фаолият_Пром жадвалллар 6 ой" xfId="345"/>
    <cellStyle name="_Фаолият_Форма-ЯИЎ ва бандлик" xfId="346"/>
    <cellStyle name="_Фаолият_Форма-ЯИЎ ва бандлик_факт раб места МЭ 05.09.2011" xfId="347"/>
    <cellStyle name="_Фаолият_формы" xfId="348"/>
    <cellStyle name="_Фаолият_ЯИЎ-сервис" xfId="349"/>
    <cellStyle name="_Фаолият_ЯИЎ-сервис 2" xfId="350"/>
    <cellStyle name="_Фаолият_ЯИЎ-сервис_1 кв.2013г.ожидаемый" xfId="351"/>
    <cellStyle name="_Фаолият_ЯИЎ-сервис_2 Приложение №1 к Постановлению" xfId="352"/>
    <cellStyle name="_Фаолият_ЯИЎ-сервис_2 Приложения к постановлению" xfId="353"/>
    <cellStyle name="_Фаолият_ЯИЎ-сервис_3 Приложение №2 к Постановлению" xfId="354"/>
    <cellStyle name="_Фаолият_ЯИЎ-сервис_в трансгаз" xfId="355"/>
    <cellStyle name="_Фаолият_ЯИЎ-сервис_газомекость последний" xfId="356"/>
    <cellStyle name="_Фаолият_ЯИЎ-сервис_Книга2" xfId="357"/>
    <cellStyle name="_Фаолият_ЯИЎ-сервис_Копия 2 Приложение _1 к Постановлению" xfId="358"/>
    <cellStyle name="_Фаолият_ЯИЎ-сервис_Копия ГАК" xfId="359"/>
    <cellStyle name="_Фаолият_ЯИЎ-сервис_Приложение 1" xfId="360"/>
    <cellStyle name="_Фаолият_ЯИЎ-сервис_Приложения к ПП" xfId="361"/>
    <cellStyle name="_Фаолият_ЯИЎ-сервис_Приложения_167-4" xfId="362"/>
    <cellStyle name="_Фаолият_ЯИЎ-сервис_Рассмот.таблица-экономия в деньгах-1" xfId="363"/>
    <cellStyle name="_Фаолият_ЯИЎ-сервис_формы" xfId="364"/>
    <cellStyle name="_ФОНД(10.03.2011)" xfId="365"/>
    <cellStyle name="_ФОНД(28.02.11)" xfId="366"/>
    <cellStyle name="_Формирование 13112009" xfId="367"/>
    <cellStyle name="_Формирование 13112009 2" xfId="368"/>
    <cellStyle name="_Формирование 13112009_ИМПОРТОЗАМЕЩЕНИЕ" xfId="369"/>
    <cellStyle name="_Хоразм" xfId="370"/>
    <cellStyle name="_Хоразм 2" xfId="371"/>
    <cellStyle name="_Хоразм вилояти  январ-апрел янги иш уринлари  04.05.2009 йил" xfId="372"/>
    <cellStyle name="_Хоразм вилояти янги иш уринлари" xfId="373"/>
    <cellStyle name="_Хоразм вилояти янги иш урни январ-июн ойлари" xfId="374"/>
    <cellStyle name="_Хоразм_8- 9-10-жадвал" xfId="375"/>
    <cellStyle name="_Хоразм_ВВП пром (2)" xfId="376"/>
    <cellStyle name="_Хоразм_газомекость последний" xfId="377"/>
    <cellStyle name="_Хоразм_ИМПОРТОЗАМЕЩЕНИЕ" xfId="378"/>
    <cellStyle name="_Хоразм_Копия прил  134 и рассм  (6)" xfId="379"/>
    <cellStyle name="_Хоразм_Ожидаемые рабочие места" xfId="380"/>
    <cellStyle name="_Хоразм_Ожидаемые рабочие места 2" xfId="381"/>
    <cellStyle name="_Хоразм_Ожидаемые рабочие места_1 кв.2013г.ожидаемый" xfId="382"/>
    <cellStyle name="_Хоразм_Форма-ЯИЎ ва бандлик" xfId="383"/>
    <cellStyle name="_Хоразм_Форма-ЯИЎ ва бандлик_факт раб места МЭ 05.09.2011" xfId="384"/>
    <cellStyle name="_Хоразм_формы" xfId="385"/>
    <cellStyle name="_чора-тадбир свод" xfId="386"/>
    <cellStyle name="_чора-тадбир свод 2" xfId="387"/>
    <cellStyle name="_чора-тадбир свод_8- 9-10-жадвал" xfId="388"/>
    <cellStyle name="_чора-тадбир свод_II. Мониторинг янв-фев 09" xfId="389"/>
    <cellStyle name="_чора-тадбир свод_II. Мониторинг янв-фев 09 2" xfId="390"/>
    <cellStyle name="_чора-тадбир свод_II. Мониторинг янв-фев 09_ИМПОРТОЗАМЕЩЕНИЕ" xfId="391"/>
    <cellStyle name="_чора-тадбир свод_ВВП пром (2)" xfId="392"/>
    <cellStyle name="_чора-тадбир свод_вес  16ж мониторинг" xfId="393"/>
    <cellStyle name="_чора-тадбир свод_газомекость последний" xfId="394"/>
    <cellStyle name="_чора-тадбир свод_ИМПОРТОЗАМЕЩЕНИЕ" xfId="395"/>
    <cellStyle name="_чора-тадбир свод_Копия прил  134 и рассм  (6)" xfId="396"/>
    <cellStyle name="_чора-тадбир свод_қишлоқ таррақиёти 82 банд тўлиқ" xfId="397"/>
    <cellStyle name="_чора-тадбир свод_қишлоқ таррақиёти 82 банд тўлиқ 2" xfId="398"/>
    <cellStyle name="_чора-тадбир свод_қишлоқ таррақиёти 82 банд тўлиқ_1 кв.2013г.ожидаемый" xfId="399"/>
    <cellStyle name="_чора-тадбир свод_қишлоқ таррақиёти 82 банд тўлиқ_2 Приложение №1 к Постановлению" xfId="400"/>
    <cellStyle name="_чора-тадбир свод_қишлоқ таррақиёти 82 банд тўлиқ_2 Приложения к постановлению" xfId="401"/>
    <cellStyle name="_чора-тадбир свод_қишлоқ таррақиёти 82 банд тўлиқ_3 Приложение №2 к Постановлению" xfId="402"/>
    <cellStyle name="_чора-тадбир свод_қишлоқ таррақиёти 82 банд тўлиқ_в трансгаз" xfId="403"/>
    <cellStyle name="_чора-тадбир свод_қишлоқ таррақиёти 82 банд тўлиқ_газомекость последний" xfId="404"/>
    <cellStyle name="_чора-тадбир свод_қишлоқ таррақиёти 82 банд тўлиқ_Книга2" xfId="405"/>
    <cellStyle name="_чора-тадбир свод_қишлоқ таррақиёти 82 банд тўлиқ_Копия 2 Приложение _1 к Постановлению" xfId="406"/>
    <cellStyle name="_чора-тадбир свод_қишлоқ таррақиёти 82 банд тўлиқ_Копия ГАК" xfId="407"/>
    <cellStyle name="_чора-тадбир свод_қишлоқ таррақиёти 82 банд тўлиқ_Приложение 1" xfId="408"/>
    <cellStyle name="_чора-тадбир свод_қишлоқ таррақиёти 82 банд тўлиқ_Приложения к ПП" xfId="409"/>
    <cellStyle name="_чора-тадбир свод_қишлоқ таррақиёти 82 банд тўлиқ_Приложения_167-4" xfId="410"/>
    <cellStyle name="_чора-тадбир свод_қишлоқ таррақиёти 82 банд тўлиқ_Рассмот.таблица-экономия в деньгах-1" xfId="411"/>
    <cellStyle name="_чора-тадбир свод_қишлоқ таррақиёти 82 банд тўлиқ_формы" xfId="412"/>
    <cellStyle name="_чора-тадбир свод_Ожидаемые рабочие места" xfId="413"/>
    <cellStyle name="_чора-тадбир свод_Ожидаемые рабочие места 2" xfId="414"/>
    <cellStyle name="_чора-тадбир свод_Ожидаемые рабочие места_1 кв.2013г.ожидаемый" xfId="415"/>
    <cellStyle name="_чора-тадбир свод_Пром жадвалллар 6 ой" xfId="416"/>
    <cellStyle name="_чора-тадбир свод_Форма-ЯИЎ ва бандлик" xfId="417"/>
    <cellStyle name="_чора-тадбир свод_Форма-ЯИЎ ва бандлик_факт раб места МЭ 05.09.2011" xfId="418"/>
    <cellStyle name="_чора-тадбир свод_формы" xfId="419"/>
    <cellStyle name="_чора-тадбир свод_ЯИЎ-сервис" xfId="420"/>
    <cellStyle name="_чора-тадбир свод_ЯИЎ-сервис 2" xfId="421"/>
    <cellStyle name="_чора-тадбир свод_ЯИЎ-сервис_1 кв.2013г.ожидаемый" xfId="422"/>
    <cellStyle name="_чора-тадбир свод_ЯИЎ-сервис_2 Приложение №1 к Постановлению" xfId="423"/>
    <cellStyle name="_чора-тадбир свод_ЯИЎ-сервис_2 Приложения к постановлению" xfId="424"/>
    <cellStyle name="_чора-тадбир свод_ЯИЎ-сервис_3 Приложение №2 к Постановлению" xfId="425"/>
    <cellStyle name="_чора-тадбир свод_ЯИЎ-сервис_в трансгаз" xfId="426"/>
    <cellStyle name="_чора-тадбир свод_ЯИЎ-сервис_газомекость последний" xfId="427"/>
    <cellStyle name="_чора-тадбир свод_ЯИЎ-сервис_Книга2" xfId="428"/>
    <cellStyle name="_чора-тадбир свод_ЯИЎ-сервис_Копия 2 Приложение _1 к Постановлению" xfId="429"/>
    <cellStyle name="_чора-тадбир свод_ЯИЎ-сервис_Копия ГАК" xfId="430"/>
    <cellStyle name="_чора-тадбир свод_ЯИЎ-сервис_Приложение 1" xfId="431"/>
    <cellStyle name="_чора-тадбир свод_ЯИЎ-сервис_Приложения к ПП" xfId="432"/>
    <cellStyle name="_чора-тадбир свод_ЯИЎ-сервис_Приложения_167-4" xfId="433"/>
    <cellStyle name="_чора-тадбир свод_ЯИЎ-сервис_Рассмот.таблица-экономия в деньгах-1" xfId="434"/>
    <cellStyle name="_чора-тадбир свод_ЯИЎ-сервис_формы" xfId="435"/>
    <cellStyle name="_январь-март в Мин эк" xfId="436"/>
    <cellStyle name="_январь-март в Мин эк 2" xfId="437"/>
    <cellStyle name="_январь-март в Мин эк_ИМПОРТОЗАМЕЩЕНИЕ" xfId="438"/>
    <cellStyle name="_넥시아 MINOR CHANGE 검토" xfId="439"/>
    <cellStyle name="_법인현황요약" xfId="440"/>
    <cellStyle name="_비상경영계획(REV.2)" xfId="441"/>
    <cellStyle name="_상반기 실적전망 (완결9.7)" xfId="442"/>
    <cellStyle name="_종합-MAN-POWER LOADING" xfId="443"/>
    <cellStyle name="_종합-MAN-POWER LOADING_ТЭО 195000 БП 2008 1% рент 23% пов цен" xfId="444"/>
    <cellStyle name="_종합-MAN-POWER LOADING_ТЭО 205000 БП 2008 1% рент 23% пов цен" xfId="445"/>
    <cellStyle name="_첨부1" xfId="446"/>
    <cellStyle name="؛ن [0]_³‎´" xfId="447"/>
    <cellStyle name="؛ن_³‎´" xfId="448"/>
    <cellStyle name="؟”´ذ_³‎´" xfId="449"/>
    <cellStyle name="”?ќђќ‘ћ‚›‰" xfId="450"/>
    <cellStyle name="”?љ‘?ђћ‚ђќќ›‰" xfId="451"/>
    <cellStyle name="”€ќђќ‘ћ‚›‰" xfId="452"/>
    <cellStyle name="”€ќђќ‘ћ‚›‰ 2" xfId="453"/>
    <cellStyle name="”€ќђќ‘ћ‚›‰_уточн.ож.эксп.1кв.14г (17.03.14г)" xfId="454"/>
    <cellStyle name="”€љ‘€ђћ‚ђќќ›‰" xfId="455"/>
    <cellStyle name="”€љ‘€ђћ‚ђќќ›‰ 2" xfId="456"/>
    <cellStyle name="”€љ‘€ђћ‚ђќќ›‰_уточн.ож.эксп.1кв.14г (17.03.14г)" xfId="457"/>
    <cellStyle name="”ќђќ‘ћ‚›‰" xfId="458"/>
    <cellStyle name="”љ‘ђћ‚ђќќ›‰" xfId="459"/>
    <cellStyle name="„…ќ…†ќ›‰" xfId="460"/>
    <cellStyle name="„ђ’ђ" xfId="461"/>
    <cellStyle name="„ђ’ђ 2" xfId="462"/>
    <cellStyle name="€’ћѓћ‚›‰" xfId="463"/>
    <cellStyle name="€’ћѓћ‚›‰ 2" xfId="464"/>
    <cellStyle name="€’ћѓћ‚›‰_уточн.ож.эксп.1кв.14г (17.03.14г)" xfId="465"/>
    <cellStyle name="‡ђѓћ‹ћ‚ћљ1" xfId="466"/>
    <cellStyle name="‡ђѓћ‹ћ‚ћљ2" xfId="467"/>
    <cellStyle name="’ћѓћ‚›‰" xfId="468"/>
    <cellStyle name="" xfId="469"/>
    <cellStyle name="" xfId="470"/>
    <cellStyle name="_1 кв ФАКТОР" xfId="471"/>
    <cellStyle name="_1 кв ФАКТОР" xfId="472"/>
    <cellStyle name="_1.Промышленность" xfId="473"/>
    <cellStyle name="_1.Промышленность" xfId="474"/>
    <cellStyle name="_1.Промышленность_ВВП пром (2)" xfId="475"/>
    <cellStyle name="_1.Промышленность_ВВП пром (2)" xfId="476"/>
    <cellStyle name="_1.Промышленность_газомекость последний" xfId="477"/>
    <cellStyle name="_1.Промышленность_газомекость последний" xfId="478"/>
    <cellStyle name="_1.Промышленность_газомекость последний_Копия ГАК" xfId="479"/>
    <cellStyle name="_1.Промышленность_газомекость последний_Копия ГАК" xfId="480"/>
    <cellStyle name="_1.Промышленность_газомекость последний_прил и рассм АП вариант МЭ. xls" xfId="481"/>
    <cellStyle name="_1.Промышленность_газомекость последний_прил и рассм АП вариант МЭ. xls" xfId="482"/>
    <cellStyle name="_1.Промышленность_Копия прил  134 и рассм  (6)" xfId="483"/>
    <cellStyle name="_1.Промышленность_Копия прил  134 и рассм  (6)" xfId="484"/>
    <cellStyle name="_1.Промышленность_формы" xfId="485"/>
    <cellStyle name="_1.Промышленность_формы" xfId="486"/>
    <cellStyle name="_1.Промышленность_формы_Копия ГАК" xfId="487"/>
    <cellStyle name="_1.Промышленность_формы_Копия ГАК" xfId="488"/>
    <cellStyle name="_1q2010" xfId="489"/>
    <cellStyle name="_1q2010" xfId="490"/>
    <cellStyle name="_1П" xfId="491"/>
    <cellStyle name="_1П" xfId="492"/>
    <cellStyle name="_4.Инвестиции to" xfId="493"/>
    <cellStyle name="_4.Инвестиции to" xfId="494"/>
    <cellStyle name="_4.Инвестиции to_газомекость последний" xfId="495"/>
    <cellStyle name="_4.Инвестиции to_газомекость последний" xfId="496"/>
    <cellStyle name="_4.Инвестиции to_Копия прил  134 и рассм  (6)" xfId="497"/>
    <cellStyle name="_4.Инвестиции to_Копия прил  134 и рассм  (6)" xfId="498"/>
    <cellStyle name="_4.Инвестиции to_формы" xfId="499"/>
    <cellStyle name="_4.Инвестиции to_формы" xfId="500"/>
    <cellStyle name="_8- 9-10-жадвал" xfId="501"/>
    <cellStyle name="_8- 9-10-жадвал" xfId="502"/>
    <cellStyle name="_8- 9-10-жадвал 2" xfId="503"/>
    <cellStyle name="_8- 9-10-жадвал 2" xfId="504"/>
    <cellStyle name="_ВВП пром (2)" xfId="505"/>
    <cellStyle name="_ВВП пром (2)" xfId="506"/>
    <cellStyle name="_газомекость последний" xfId="507"/>
    <cellStyle name="_газомекость последний" xfId="508"/>
    <cellStyle name="_газомекость последний_Копия ГАК" xfId="509"/>
    <cellStyle name="_газомекость последний_Копия ГАК" xfId="510"/>
    <cellStyle name="_газомекость последний_прил и рассм АП вариант МЭ. xls" xfId="511"/>
    <cellStyle name="_газомекость последний_прил и рассм АП вариант МЭ. xls" xfId="512"/>
    <cellStyle name="_доп. табл по Поручению министра - посл." xfId="513"/>
    <cellStyle name="_доп. табл по Поручению министра - посл." xfId="514"/>
    <cellStyle name="_ИМПОРТОЗАМЕЩЕНИЕ" xfId="515"/>
    <cellStyle name="_ИМПОРТОЗАМЕЩЕНИЕ" xfId="516"/>
    <cellStyle name="_Копия прил  134 и рассм  (6)" xfId="517"/>
    <cellStyle name="_Копия прил  134 и рассм  (6)" xfId="518"/>
    <cellStyle name="_Копия ТАБЛИЦА (ЛОКАЛИЗАЦИЯ 2011)" xfId="519"/>
    <cellStyle name="_Копия ТАБЛИЦА (ЛОКАЛИЗАЦИЯ 2011)" xfId="520"/>
    <cellStyle name="_МВЭС Хусанбой" xfId="521"/>
    <cellStyle name="_МВЭС Хусанбой" xfId="522"/>
    <cellStyle name="_МВЭС Хусанбой 2" xfId="523"/>
    <cellStyle name="_МВЭС Хусанбой 2" xfId="524"/>
    <cellStyle name="_МВЭС Хусанбой 3" xfId="525"/>
    <cellStyle name="_МВЭС Хусанбой 3" xfId="526"/>
    <cellStyle name="_МВЭС Хусанбой 4" xfId="527"/>
    <cellStyle name="_МВЭС Хусанбой 4" xfId="528"/>
    <cellStyle name="_МВЭС Хусанбой 5" xfId="529"/>
    <cellStyle name="_МВЭС Хусанбой 5" xfId="530"/>
    <cellStyle name="_МВЭС Хусанбой_1 кв.2013г.ожидаемый" xfId="531"/>
    <cellStyle name="_МВЭС Хусанбой_1 кв.2013г.ожидаемый" xfId="532"/>
    <cellStyle name="_МВЭС2" xfId="533"/>
    <cellStyle name="_МВЭС2" xfId="534"/>
    <cellStyle name="_МВЭС2 2" xfId="535"/>
    <cellStyle name="_МВЭС2 2" xfId="536"/>
    <cellStyle name="_МВЭС2 3" xfId="537"/>
    <cellStyle name="_МВЭС2 3" xfId="538"/>
    <cellStyle name="_МВЭС2 4" xfId="539"/>
    <cellStyle name="_МВЭС2 4" xfId="540"/>
    <cellStyle name="_МВЭС2 5" xfId="541"/>
    <cellStyle name="_МВЭС2 5" xfId="542"/>
    <cellStyle name="_МВЭС2_1 кв.2013г.ожидаемый" xfId="543"/>
    <cellStyle name="_МВЭС2_1 кв.2013г.ожидаемый" xfId="544"/>
    <cellStyle name="_Ожидаемые рабочие места" xfId="545"/>
    <cellStyle name="_Ожидаемые рабочие места" xfId="546"/>
    <cellStyle name="_Ожидаемые рабочие места 2" xfId="547"/>
    <cellStyle name="_Ожидаемые рабочие места 2" xfId="548"/>
    <cellStyle name="_Ожидаемые рабочие места 3" xfId="549"/>
    <cellStyle name="_Ожидаемые рабочие места 3" xfId="550"/>
    <cellStyle name="_Ожидаемые рабочие места 4" xfId="551"/>
    <cellStyle name="_Ожидаемые рабочие места 4" xfId="552"/>
    <cellStyle name="_Ожидаемые рабочие места 5" xfId="553"/>
    <cellStyle name="_Ожидаемые рабочие места 5" xfId="554"/>
    <cellStyle name="_Ожидаемые рабочие места_1 кв.2013г.ожидаемый" xfId="555"/>
    <cellStyle name="_Ожидаемые рабочие места_1 кв.2013г.ожидаемый" xfId="556"/>
    <cellStyle name="_СВОД Жадваллар 2008-2012й" xfId="557"/>
    <cellStyle name="_СВОД Жадваллар 2008-2012й" xfId="558"/>
    <cellStyle name="_СВОД Жадваллар 2008-2012й 2" xfId="559"/>
    <cellStyle name="_СВОД Жадваллар 2008-2012й 2" xfId="560"/>
    <cellStyle name="_СВОД Жадваллар 2008-2012й 3" xfId="561"/>
    <cellStyle name="_СВОД Жадваллар 2008-2012й 3" xfId="562"/>
    <cellStyle name="_СВОД Жадваллар 2008-2012й 4" xfId="563"/>
    <cellStyle name="_СВОД Жадваллар 2008-2012й 4" xfId="564"/>
    <cellStyle name="_СВОД Жадваллар 2008-2012й 5" xfId="565"/>
    <cellStyle name="_СВОД Жадваллар 2008-2012й 5" xfId="566"/>
    <cellStyle name="_СВОД Жадваллар 2008-2012й_1 кв.2013г.ожидаемый" xfId="567"/>
    <cellStyle name="_СВОД Жадваллар 2008-2012й_1 кв.2013г.ожидаемый" xfId="568"/>
    <cellStyle name="_СВОД Жадваллар 2008-2012й_СВОД Прогноз 2008-2012й" xfId="569"/>
    <cellStyle name="_СВОД Жадваллар 2008-2012й_СВОД Прогноз 2008-2012й" xfId="570"/>
    <cellStyle name="_СВОД Жадваллар 2008-2012й_СВОД Прогноз 2008-2012й 2" xfId="571"/>
    <cellStyle name="_СВОД Жадваллар 2008-2012й_СВОД Прогноз 2008-2012й 2" xfId="572"/>
    <cellStyle name="_СВОД Жадваллар 2008-2012й_СВОД Прогноз 2008-2012й 3" xfId="573"/>
    <cellStyle name="_СВОД Жадваллар 2008-2012й_СВОД Прогноз 2008-2012й 3" xfId="574"/>
    <cellStyle name="_СВОД Жадваллар 2008-2012й_СВОД Прогноз 2008-2012й 4" xfId="575"/>
    <cellStyle name="_СВОД Жадваллар 2008-2012й_СВОД Прогноз 2008-2012й 4" xfId="576"/>
    <cellStyle name="_СВОД Жадваллар 2008-2012й_СВОД Прогноз 2008-2012й 5" xfId="577"/>
    <cellStyle name="_СВОД Жадваллар 2008-2012й_СВОД Прогноз 2008-2012й 5" xfId="578"/>
    <cellStyle name="_СВОД Жадваллар 2008-2012й_СВОД Прогноз 2008-2012й_1 кв.2013г.ожидаемый" xfId="579"/>
    <cellStyle name="_СВОД Жадваллар 2008-2012й_СВОД Прогноз 2008-2012й_1 кв.2013г.ожидаемый" xfId="580"/>
    <cellStyle name="_СВОД Прогноз 2008-2012й" xfId="581"/>
    <cellStyle name="_СВОД Прогноз 2008-2012й" xfId="582"/>
    <cellStyle name="_СВОД Прогноз 2008-2012й 2" xfId="583"/>
    <cellStyle name="_СВОД Прогноз 2008-2012й 2" xfId="584"/>
    <cellStyle name="_СВОД Прогноз 2008-2012й 3" xfId="585"/>
    <cellStyle name="_СВОД Прогноз 2008-2012й 3" xfId="586"/>
    <cellStyle name="_СВОД Прогноз 2008-2012й 4" xfId="587"/>
    <cellStyle name="_СВОД Прогноз 2008-2012й 4" xfId="588"/>
    <cellStyle name="_СВОД Прогноз 2008-2012й 5" xfId="589"/>
    <cellStyle name="_СВОД Прогноз 2008-2012й 5" xfId="590"/>
    <cellStyle name="_СВОД Прогноз 2008-2012й_1 кв.2013г.ожидаемый" xfId="591"/>
    <cellStyle name="_СВОД Прогноз 2008-2012й_1 кв.2013г.ожидаемый" xfId="592"/>
    <cellStyle name="_с-с" xfId="593"/>
    <cellStyle name="_с-с" xfId="594"/>
    <cellStyle name="_Табл.1кв.2011г.ожид" xfId="595"/>
    <cellStyle name="_Табл.1кв.2011г.ожид" xfId="596"/>
    <cellStyle name="_Умум ОК" xfId="597"/>
    <cellStyle name="_Умум ОК" xfId="598"/>
    <cellStyle name="_Умум ОК_ИМПОРТОЗАМЕЩЕНИЕ" xfId="599"/>
    <cellStyle name="_Умум ОК_ИМПОРТОЗАМЕЩЕНИЕ" xfId="600"/>
    <cellStyle name="_Умум ОК_Копия ТАБЛИЦА (ЛОКАЛИЗАЦИЯ 2011)" xfId="601"/>
    <cellStyle name="_Умум ОК_Копия ТАБЛИЦА (ЛОКАЛИЗАЦИЯ 2011)" xfId="602"/>
    <cellStyle name="_Умум ОК_Факт стат" xfId="603"/>
    <cellStyle name="_Умум ОК_Факт стат" xfId="604"/>
    <cellStyle name="_Умум ОК_Факт стат 2" xfId="605"/>
    <cellStyle name="_Умум ОК_Факт стат 2" xfId="606"/>
    <cellStyle name="_Умум ОК_Факт стат_ИМПОРТОЗАМЕЩЕНИЕ" xfId="607"/>
    <cellStyle name="_Умум ОК_Факт стат_ИМПОРТОЗАМЕЩЕНИЕ" xfId="608"/>
    <cellStyle name="_Умум ОК_Факт стат_Приложение_2" xfId="609"/>
    <cellStyle name="_Умум ОК_Факт стат_Приложение_2" xfId="610"/>
    <cellStyle name="_Умум ОК_Факт стат_Приложения 1-3 к проекту ПП 11.07.2011" xfId="611"/>
    <cellStyle name="_Умум ОК_Факт стат_Приложения 1-3 к проекту ПП 11.07.2011" xfId="612"/>
    <cellStyle name="_Умум ОК_Факт стат_Приложения к постановлению" xfId="613"/>
    <cellStyle name="_Умум ОК_Факт стат_Приложения к постановлению" xfId="614"/>
    <cellStyle name="_Умум ОК_Факт стат_Приложения к постановлению 1-3" xfId="615"/>
    <cellStyle name="_Умум ОК_Факт стат_Приложения к постановлению 1-3" xfId="616"/>
    <cellStyle name="_Умум ОК_Факт стат_Приложения к постановлению- Азимову" xfId="617"/>
    <cellStyle name="_Умум ОК_Факт стат_Приложения к постановлению- Азимову" xfId="618"/>
    <cellStyle name="_Умум ОК_Факт стат_Приложения к постановлению- Азимову 2" xfId="619"/>
    <cellStyle name="_Умум ОК_Факт стат_Приложения к постановлению- Азимову 2" xfId="620"/>
    <cellStyle name="_Умум ОК_Факт стат_Приложения к постановлению посл." xfId="621"/>
    <cellStyle name="_Умум ОК_Факт стат_Приложения к постановлению посл." xfId="622"/>
    <cellStyle name="_Факт стат" xfId="623"/>
    <cellStyle name="_Факт стат" xfId="624"/>
    <cellStyle name="_Факт стат_ИМПОРТОЗАМЕЩЕНИЕ" xfId="625"/>
    <cellStyle name="_Факт стат_ИМПОРТОЗАМЕЩЕНИЕ" xfId="626"/>
    <cellStyle name="_Факт стат_Приложения к постановлению- Азимову 2" xfId="627"/>
    <cellStyle name="_Факт стат_Приложения к постановлению- Азимову 2" xfId="628"/>
    <cellStyle name="_факторы2011 год" xfId="629"/>
    <cellStyle name="_факторы2011 год" xfId="630"/>
    <cellStyle name="_Форма-ЯИЎ ва бандлик" xfId="631"/>
    <cellStyle name="_Форма-ЯИЎ ва бандлик" xfId="632"/>
    <cellStyle name="_Форма-ЯИЎ ва бандлик_факт раб места МЭ 05.09.2011" xfId="633"/>
    <cellStyle name="_Форма-ЯИЎ ва бандлик_факт раб места МЭ 05.09.2011" xfId="634"/>
    <cellStyle name="_формы" xfId="635"/>
    <cellStyle name="_формы" xfId="636"/>
    <cellStyle name="_формы_Копия ГАК" xfId="637"/>
    <cellStyle name="_формы_Копия ГАК" xfId="638"/>
    <cellStyle name="" xfId="639"/>
    <cellStyle name="" xfId="640"/>
    <cellStyle name="_1 кв ФАКТОР" xfId="641"/>
    <cellStyle name="_1 кв ФАКТОР" xfId="642"/>
    <cellStyle name="_1.Промышленность" xfId="643"/>
    <cellStyle name="_1.Промышленность" xfId="644"/>
    <cellStyle name="_1.Промышленность_ВВП пром (2)" xfId="645"/>
    <cellStyle name="_1.Промышленность_ВВП пром (2)" xfId="646"/>
    <cellStyle name="_1.Промышленность_газомекость последний" xfId="647"/>
    <cellStyle name="_1.Промышленность_газомекость последний" xfId="648"/>
    <cellStyle name="_1.Промышленность_газомекость последний_Копия ГАК" xfId="649"/>
    <cellStyle name="_1.Промышленность_газомекость последний_Копия ГАК" xfId="650"/>
    <cellStyle name="_1.Промышленность_газомекость последний_прил и рассм АП вариант МЭ. xls" xfId="651"/>
    <cellStyle name="_1.Промышленность_газомекость последний_прил и рассм АП вариант МЭ. xls" xfId="652"/>
    <cellStyle name="_1.Промышленность_Копия прил  134 и рассм  (6)" xfId="653"/>
    <cellStyle name="_1.Промышленность_Копия прил  134 и рассм  (6)" xfId="654"/>
    <cellStyle name="_1.Промышленность_формы" xfId="655"/>
    <cellStyle name="_1.Промышленность_формы" xfId="656"/>
    <cellStyle name="_1.Промышленность_формы_Копия ГАК" xfId="657"/>
    <cellStyle name="_1.Промышленность_формы_Копия ГАК" xfId="658"/>
    <cellStyle name="_1q2010" xfId="659"/>
    <cellStyle name="_1q2010" xfId="660"/>
    <cellStyle name="_1П" xfId="661"/>
    <cellStyle name="_1П" xfId="662"/>
    <cellStyle name="_4.Инвестиции to" xfId="663"/>
    <cellStyle name="_4.Инвестиции to" xfId="664"/>
    <cellStyle name="_4.Инвестиции to_газомекость последний" xfId="665"/>
    <cellStyle name="_4.Инвестиции to_газомекость последний" xfId="666"/>
    <cellStyle name="_4.Инвестиции to_Копия прил  134 и рассм  (6)" xfId="667"/>
    <cellStyle name="_4.Инвестиции to_Копия прил  134 и рассм  (6)" xfId="668"/>
    <cellStyle name="_4.Инвестиции to_формы" xfId="669"/>
    <cellStyle name="_4.Инвестиции to_формы" xfId="670"/>
    <cellStyle name="_8- 9-10-жадвал" xfId="671"/>
    <cellStyle name="_8- 9-10-жадвал" xfId="672"/>
    <cellStyle name="_8- 9-10-жадвал 2" xfId="673"/>
    <cellStyle name="_8- 9-10-жадвал 2" xfId="674"/>
    <cellStyle name="_ВВП пром (2)" xfId="675"/>
    <cellStyle name="_ВВП пром (2)" xfId="676"/>
    <cellStyle name="_газомекость последний" xfId="677"/>
    <cellStyle name="_газомекость последний" xfId="678"/>
    <cellStyle name="_газомекость последний_Копия ГАК" xfId="679"/>
    <cellStyle name="_газомекость последний_Копия ГАК" xfId="680"/>
    <cellStyle name="_газомекость последний_прил и рассм АП вариант МЭ. xls" xfId="681"/>
    <cellStyle name="_газомекость последний_прил и рассм АП вариант МЭ. xls" xfId="682"/>
    <cellStyle name="_доп. табл по Поручению министра - посл." xfId="683"/>
    <cellStyle name="_доп. табл по Поручению министра - посл." xfId="684"/>
    <cellStyle name="_ИМПОРТОЗАМЕЩЕНИЕ" xfId="685"/>
    <cellStyle name="_ИМПОРТОЗАМЕЩЕНИЕ" xfId="686"/>
    <cellStyle name="_Копия прил  134 и рассм  (6)" xfId="687"/>
    <cellStyle name="_Копия прил  134 и рассм  (6)" xfId="688"/>
    <cellStyle name="_Копия ТАБЛИЦА (ЛОКАЛИЗАЦИЯ 2011)" xfId="689"/>
    <cellStyle name="_Копия ТАБЛИЦА (ЛОКАЛИЗАЦИЯ 2011)" xfId="690"/>
    <cellStyle name="_МВЭС Хусанбой" xfId="691"/>
    <cellStyle name="_МВЭС Хусанбой" xfId="692"/>
    <cellStyle name="_МВЭС Хусанбой 2" xfId="693"/>
    <cellStyle name="_МВЭС Хусанбой 2" xfId="694"/>
    <cellStyle name="_МВЭС Хусанбой 3" xfId="695"/>
    <cellStyle name="_МВЭС Хусанбой 3" xfId="696"/>
    <cellStyle name="_МВЭС Хусанбой 4" xfId="697"/>
    <cellStyle name="_МВЭС Хусанбой 4" xfId="698"/>
    <cellStyle name="_МВЭС Хусанбой 5" xfId="699"/>
    <cellStyle name="_МВЭС Хусанбой 5" xfId="700"/>
    <cellStyle name="_МВЭС Хусанбой_1 кв.2013г.ожидаемый" xfId="701"/>
    <cellStyle name="_МВЭС Хусанбой_1 кв.2013г.ожидаемый" xfId="702"/>
    <cellStyle name="_МВЭС2" xfId="703"/>
    <cellStyle name="_МВЭС2" xfId="704"/>
    <cellStyle name="_МВЭС2 2" xfId="705"/>
    <cellStyle name="_МВЭС2 2" xfId="706"/>
    <cellStyle name="_МВЭС2 3" xfId="707"/>
    <cellStyle name="_МВЭС2 3" xfId="708"/>
    <cellStyle name="_МВЭС2 4" xfId="709"/>
    <cellStyle name="_МВЭС2 4" xfId="710"/>
    <cellStyle name="_МВЭС2 5" xfId="711"/>
    <cellStyle name="_МВЭС2 5" xfId="712"/>
    <cellStyle name="_МВЭС2_1 кв.2013г.ожидаемый" xfId="713"/>
    <cellStyle name="_МВЭС2_1 кв.2013г.ожидаемый" xfId="714"/>
    <cellStyle name="_Ожидаемые рабочие места" xfId="715"/>
    <cellStyle name="_Ожидаемые рабочие места" xfId="716"/>
    <cellStyle name="_Ожидаемые рабочие места 2" xfId="717"/>
    <cellStyle name="_Ожидаемые рабочие места 2" xfId="718"/>
    <cellStyle name="_Ожидаемые рабочие места 3" xfId="719"/>
    <cellStyle name="_Ожидаемые рабочие места 3" xfId="720"/>
    <cellStyle name="_Ожидаемые рабочие места 4" xfId="721"/>
    <cellStyle name="_Ожидаемые рабочие места 4" xfId="722"/>
    <cellStyle name="_Ожидаемые рабочие места 5" xfId="723"/>
    <cellStyle name="_Ожидаемые рабочие места 5" xfId="724"/>
    <cellStyle name="_Ожидаемые рабочие места_1 кв.2013г.ожидаемый" xfId="725"/>
    <cellStyle name="_Ожидаемые рабочие места_1 кв.2013г.ожидаемый" xfId="726"/>
    <cellStyle name="_СВОД Жадваллар 2008-2012й" xfId="727"/>
    <cellStyle name="_СВОД Жадваллар 2008-2012й" xfId="728"/>
    <cellStyle name="_СВОД Жадваллар 2008-2012й 2" xfId="729"/>
    <cellStyle name="_СВОД Жадваллар 2008-2012й 2" xfId="730"/>
    <cellStyle name="_СВОД Жадваллар 2008-2012й 3" xfId="731"/>
    <cellStyle name="_СВОД Жадваллар 2008-2012й 3" xfId="732"/>
    <cellStyle name="_СВОД Жадваллар 2008-2012й 4" xfId="733"/>
    <cellStyle name="_СВОД Жадваллар 2008-2012й 4" xfId="734"/>
    <cellStyle name="_СВОД Жадваллар 2008-2012й 5" xfId="735"/>
    <cellStyle name="_СВОД Жадваллар 2008-2012й 5" xfId="736"/>
    <cellStyle name="_СВОД Жадваллар 2008-2012й_1 кв.2013г.ожидаемый" xfId="737"/>
    <cellStyle name="_СВОД Жадваллар 2008-2012й_1 кв.2013г.ожидаемый" xfId="738"/>
    <cellStyle name="_СВОД Жадваллар 2008-2012й_СВОД Прогноз 2008-2012й" xfId="739"/>
    <cellStyle name="_СВОД Жадваллар 2008-2012й_СВОД Прогноз 2008-2012й" xfId="740"/>
    <cellStyle name="_СВОД Жадваллар 2008-2012й_СВОД Прогноз 2008-2012й 2" xfId="741"/>
    <cellStyle name="_СВОД Жадваллар 2008-2012й_СВОД Прогноз 2008-2012й 2" xfId="742"/>
    <cellStyle name="_СВОД Жадваллар 2008-2012й_СВОД Прогноз 2008-2012й 3" xfId="743"/>
    <cellStyle name="_СВОД Жадваллар 2008-2012й_СВОД Прогноз 2008-2012й 3" xfId="744"/>
    <cellStyle name="_СВОД Жадваллар 2008-2012й_СВОД Прогноз 2008-2012й 4" xfId="745"/>
    <cellStyle name="_СВОД Жадваллар 2008-2012й_СВОД Прогноз 2008-2012й 4" xfId="746"/>
    <cellStyle name="_СВОД Жадваллар 2008-2012й_СВОД Прогноз 2008-2012й 5" xfId="747"/>
    <cellStyle name="_СВОД Жадваллар 2008-2012й_СВОД Прогноз 2008-2012й 5" xfId="748"/>
    <cellStyle name="_СВОД Жадваллар 2008-2012й_СВОД Прогноз 2008-2012й_1 кв.2013г.ожидаемый" xfId="749"/>
    <cellStyle name="_СВОД Жадваллар 2008-2012й_СВОД Прогноз 2008-2012й_1 кв.2013г.ожидаемый" xfId="750"/>
    <cellStyle name="_СВОД Прогноз 2008-2012й" xfId="751"/>
    <cellStyle name="_СВОД Прогноз 2008-2012й" xfId="752"/>
    <cellStyle name="_СВОД Прогноз 2008-2012й 2" xfId="753"/>
    <cellStyle name="_СВОД Прогноз 2008-2012й 2" xfId="754"/>
    <cellStyle name="_СВОД Прогноз 2008-2012й 3" xfId="755"/>
    <cellStyle name="_СВОД Прогноз 2008-2012й 3" xfId="756"/>
    <cellStyle name="_СВОД Прогноз 2008-2012й 4" xfId="757"/>
    <cellStyle name="_СВОД Прогноз 2008-2012й 4" xfId="758"/>
    <cellStyle name="_СВОД Прогноз 2008-2012й 5" xfId="759"/>
    <cellStyle name="_СВОД Прогноз 2008-2012й 5" xfId="760"/>
    <cellStyle name="_СВОД Прогноз 2008-2012й_1 кв.2013г.ожидаемый" xfId="761"/>
    <cellStyle name="_СВОД Прогноз 2008-2012й_1 кв.2013г.ожидаемый" xfId="762"/>
    <cellStyle name="_с-с" xfId="763"/>
    <cellStyle name="_с-с" xfId="764"/>
    <cellStyle name="_Табл.1кв.2011г.ожид" xfId="765"/>
    <cellStyle name="_Табл.1кв.2011г.ожид" xfId="766"/>
    <cellStyle name="_Умум ОК" xfId="767"/>
    <cellStyle name="_Умум ОК" xfId="768"/>
    <cellStyle name="_Умум ОК_ИМПОРТОЗАМЕЩЕНИЕ" xfId="769"/>
    <cellStyle name="_Умум ОК_ИМПОРТОЗАМЕЩЕНИЕ" xfId="770"/>
    <cellStyle name="_Умум ОК_Копия ТАБЛИЦА (ЛОКАЛИЗАЦИЯ 2011)" xfId="771"/>
    <cellStyle name="_Умум ОК_Копия ТАБЛИЦА (ЛОКАЛИЗАЦИЯ 2011)" xfId="772"/>
    <cellStyle name="_Умум ОК_Факт стат" xfId="773"/>
    <cellStyle name="_Умум ОК_Факт стат" xfId="774"/>
    <cellStyle name="_Умум ОК_Факт стат 2" xfId="775"/>
    <cellStyle name="_Умум ОК_Факт стат 2" xfId="776"/>
    <cellStyle name="_Умум ОК_Факт стат_ИМПОРТОЗАМЕЩЕНИЕ" xfId="777"/>
    <cellStyle name="_Умум ОК_Факт стат_ИМПОРТОЗАМЕЩЕНИЕ" xfId="778"/>
    <cellStyle name="_Умум ОК_Факт стат_Приложение_2" xfId="779"/>
    <cellStyle name="_Умум ОК_Факт стат_Приложение_2" xfId="780"/>
    <cellStyle name="_Умум ОК_Факт стат_Приложения 1-3 к проекту ПП 11.07.2011" xfId="781"/>
    <cellStyle name="_Умум ОК_Факт стат_Приложения 1-3 к проекту ПП 11.07.2011" xfId="782"/>
    <cellStyle name="_Умум ОК_Факт стат_Приложения к постановлению" xfId="783"/>
    <cellStyle name="_Умум ОК_Факт стат_Приложения к постановлению" xfId="784"/>
    <cellStyle name="_Умум ОК_Факт стат_Приложения к постановлению 1-3" xfId="785"/>
    <cellStyle name="_Умум ОК_Факт стат_Приложения к постановлению 1-3" xfId="786"/>
    <cellStyle name="_Умум ОК_Факт стат_Приложения к постановлению- Азимову" xfId="787"/>
    <cellStyle name="_Умум ОК_Факт стат_Приложения к постановлению- Азимову" xfId="788"/>
    <cellStyle name="_Умум ОК_Факт стат_Приложения к постановлению- Азимову 2" xfId="789"/>
    <cellStyle name="_Умум ОК_Факт стат_Приложения к постановлению- Азимову 2" xfId="790"/>
    <cellStyle name="_Умум ОК_Факт стат_Приложения к постановлению посл." xfId="791"/>
    <cellStyle name="_Умум ОК_Факт стат_Приложения к постановлению посл." xfId="792"/>
    <cellStyle name="_Факт стат" xfId="793"/>
    <cellStyle name="_Факт стат" xfId="794"/>
    <cellStyle name="_Факт стат_ИМПОРТОЗАМЕЩЕНИЕ" xfId="795"/>
    <cellStyle name="_Факт стат_ИМПОРТОЗАМЕЩЕНИЕ" xfId="796"/>
    <cellStyle name="_Факт стат_Приложения к постановлению- Азимову 2" xfId="797"/>
    <cellStyle name="_Факт стат_Приложения к постановлению- Азимову 2" xfId="798"/>
    <cellStyle name="_факторы2011 год" xfId="799"/>
    <cellStyle name="_факторы2011 год" xfId="800"/>
    <cellStyle name="_Форма-ЯИЎ ва бандлик" xfId="801"/>
    <cellStyle name="_Форма-ЯИЎ ва бандлик" xfId="802"/>
    <cellStyle name="_Форма-ЯИЎ ва бандлик_факт раб места МЭ 05.09.2011" xfId="803"/>
    <cellStyle name="_Форма-ЯИЎ ва бандлик_факт раб места МЭ 05.09.2011" xfId="804"/>
    <cellStyle name="_формы" xfId="805"/>
    <cellStyle name="_формы" xfId="806"/>
    <cellStyle name="_формы_Копия ГАК" xfId="807"/>
    <cellStyle name="_формы_Копия ГАК" xfId="808"/>
    <cellStyle name="" xfId="809"/>
    <cellStyle name="1" xfId="810"/>
    <cellStyle name="2" xfId="811"/>
    <cellStyle name="æØè [0.00]_PRODUCT DETAIL Q1" xfId="812"/>
    <cellStyle name="æØè_PRODUCT DETAIL Q1" xfId="813"/>
    <cellStyle name="EY [0.00]_PRODUCT DETAIL Q1" xfId="814"/>
    <cellStyle name="ÊÝ [0.00]_PRODUCT DETAIL Q1" xfId="815"/>
    <cellStyle name="EY [0.00]_PRODUCT DETAIL Q1 2" xfId="816"/>
    <cellStyle name="ÊÝ [0.00]_PRODUCT DETAIL Q1 2" xfId="817"/>
    <cellStyle name="EY [0.00]_PRODUCT DETAIL Q3 (2)" xfId="818"/>
    <cellStyle name="ÊÝ [0.00]_PRODUCT DETAIL Q3 (2)" xfId="819"/>
    <cellStyle name="EY [0.00]_PRODUCT DETAIL Q3 (2) 2" xfId="820"/>
    <cellStyle name="ÊÝ [0.00]_PRODUCT DETAIL Q3 (2) 2" xfId="821"/>
    <cellStyle name="EY_PRODUCT DETAIL Q1" xfId="822"/>
    <cellStyle name="ÊÝ_PRODUCT DETAIL Q1" xfId="823"/>
    <cellStyle name="EY_PRODUCT DETAIL Q1 2" xfId="824"/>
    <cellStyle name="ÊÝ_PRODUCT DETAIL Q1 2" xfId="825"/>
    <cellStyle name="EY_PRODUCT DETAIL Q3 (2)" xfId="826"/>
    <cellStyle name="ÊÝ_PRODUCT DETAIL Q3 (2)" xfId="827"/>
    <cellStyle name="EY_PRODUCT DETAIL Q3 (2) 2" xfId="828"/>
    <cellStyle name="ÊÝ_PRODUCT DETAIL Q3 (2) 2" xfId="829"/>
    <cellStyle name="W_BOOKSHIP" xfId="830"/>
    <cellStyle name="0,0_x000d__x000a_NA_x000d__x000a_" xfId="831"/>
    <cellStyle name="¹ض¤ [0]_³‎´" xfId="832"/>
    <cellStyle name="¹ض¤_³‎´" xfId="833"/>
    <cellStyle name="20% - Accent1" xfId="834"/>
    <cellStyle name="20% - Accent1 2" xfId="835"/>
    <cellStyle name="20% - Accent1_Инвестка 2014 от МЭ (финиш)" xfId="836"/>
    <cellStyle name="20% - Accent2" xfId="837"/>
    <cellStyle name="20% - Accent2 2" xfId="838"/>
    <cellStyle name="20% - Accent2_Инвестка 2014 от МЭ (финиш)" xfId="839"/>
    <cellStyle name="20% - Accent3" xfId="840"/>
    <cellStyle name="20% - Accent3 2" xfId="841"/>
    <cellStyle name="20% - Accent3_Инвестка 2014 от МЭ (финиш)" xfId="842"/>
    <cellStyle name="20% - Accent4" xfId="843"/>
    <cellStyle name="20% - Accent4 2" xfId="844"/>
    <cellStyle name="20% - Accent4_Инвестка 2014 от МЭ (финиш)" xfId="845"/>
    <cellStyle name="20% - Accent5" xfId="846"/>
    <cellStyle name="20% - Accent5 2" xfId="847"/>
    <cellStyle name="20% - Accent5_Инвестка 2014 от МЭ (финиш)" xfId="848"/>
    <cellStyle name="20% - Accent6" xfId="849"/>
    <cellStyle name="20% - Accent6 2" xfId="850"/>
    <cellStyle name="20% - Accent6_Инвестка 2014 от МЭ (финиш)" xfId="851"/>
    <cellStyle name="20% — Акцент1" xfId="852"/>
    <cellStyle name="20% - Акцент1 2" xfId="853"/>
    <cellStyle name="20% - Акцент1 2 2" xfId="854"/>
    <cellStyle name="20% - Акцент1 3" xfId="855"/>
    <cellStyle name="20% - Акцент1 3 2" xfId="856"/>
    <cellStyle name="20% - Акцент1 4" xfId="857"/>
    <cellStyle name="20% — Акцент2" xfId="858"/>
    <cellStyle name="20% - Акцент2 2" xfId="859"/>
    <cellStyle name="20% - Акцент2 2 2" xfId="860"/>
    <cellStyle name="20% - Акцент2 3" xfId="861"/>
    <cellStyle name="20% - Акцент2 3 2" xfId="862"/>
    <cellStyle name="20% - Акцент2 4" xfId="863"/>
    <cellStyle name="20% — Акцент3" xfId="864"/>
    <cellStyle name="20% - Акцент3 2" xfId="865"/>
    <cellStyle name="20% - Акцент3 2 2" xfId="866"/>
    <cellStyle name="20% - Акцент3 3" xfId="867"/>
    <cellStyle name="20% - Акцент3 3 2" xfId="868"/>
    <cellStyle name="20% - Акцент3 4" xfId="869"/>
    <cellStyle name="20% — Акцент4" xfId="870"/>
    <cellStyle name="20% - Акцент4 2" xfId="871"/>
    <cellStyle name="20% - Акцент4 2 2" xfId="872"/>
    <cellStyle name="20% - Акцент4 3" xfId="873"/>
    <cellStyle name="20% - Акцент4 3 2" xfId="874"/>
    <cellStyle name="20% - Акцент4 4" xfId="875"/>
    <cellStyle name="20% — Акцент5" xfId="876"/>
    <cellStyle name="20% - Акцент5 2" xfId="877"/>
    <cellStyle name="20% - Акцент5 2 2" xfId="878"/>
    <cellStyle name="20% - Акцент5 3" xfId="879"/>
    <cellStyle name="20% - Акцент5 3 2" xfId="880"/>
    <cellStyle name="20% - Акцент5 4" xfId="881"/>
    <cellStyle name="20% — Акцент6" xfId="882"/>
    <cellStyle name="20% - Акцент6 2" xfId="883"/>
    <cellStyle name="20% - Акцент6 2 2" xfId="884"/>
    <cellStyle name="20% - Акцент6 3" xfId="885"/>
    <cellStyle name="20% - Акцент6 3 2" xfId="886"/>
    <cellStyle name="20% - Акцент6 4" xfId="887"/>
    <cellStyle name="20% - アクセント 1" xfId="888"/>
    <cellStyle name="20% - アクセント 2" xfId="889"/>
    <cellStyle name="20% - アクセント 3" xfId="890"/>
    <cellStyle name="20% - アクセント 4" xfId="891"/>
    <cellStyle name="20% - アクセント 5" xfId="892"/>
    <cellStyle name="20% - アクセント 6" xfId="893"/>
    <cellStyle name="40% - Accent1" xfId="894"/>
    <cellStyle name="40% - Accent1 2" xfId="895"/>
    <cellStyle name="40% - Accent1_Инвестка 2014 от МЭ (финиш)" xfId="896"/>
    <cellStyle name="40% - Accent2" xfId="897"/>
    <cellStyle name="40% - Accent2 2" xfId="898"/>
    <cellStyle name="40% - Accent2_Инвестка 2014 от МЭ (финиш)" xfId="899"/>
    <cellStyle name="40% - Accent3" xfId="900"/>
    <cellStyle name="40% - Accent3 2" xfId="901"/>
    <cellStyle name="40% - Accent3_Инвестка 2014 от МЭ (финиш)" xfId="902"/>
    <cellStyle name="40% - Accent4" xfId="903"/>
    <cellStyle name="40% - Accent4 2" xfId="904"/>
    <cellStyle name="40% - Accent4_Инвестка 2014 от МЭ (финиш)" xfId="905"/>
    <cellStyle name="40% - Accent5" xfId="906"/>
    <cellStyle name="40% - Accent5 2" xfId="907"/>
    <cellStyle name="40% - Accent5_Инвестка 2014 от МЭ (финиш)" xfId="908"/>
    <cellStyle name="40% - Accent6" xfId="909"/>
    <cellStyle name="40% - Accent6 2" xfId="910"/>
    <cellStyle name="40% - Accent6_Инвестка 2014 от МЭ (финиш)" xfId="911"/>
    <cellStyle name="40% — Акцент1" xfId="912"/>
    <cellStyle name="40% - Акцент1 2" xfId="913"/>
    <cellStyle name="40% - Акцент1 2 2" xfId="914"/>
    <cellStyle name="40% - Акцент1 3" xfId="915"/>
    <cellStyle name="40% - Акцент1 3 2" xfId="916"/>
    <cellStyle name="40% - Акцент1 4" xfId="917"/>
    <cellStyle name="40% — Акцент2" xfId="918"/>
    <cellStyle name="40% - Акцент2 2" xfId="919"/>
    <cellStyle name="40% - Акцент2 2 2" xfId="920"/>
    <cellStyle name="40% - Акцент2 3" xfId="921"/>
    <cellStyle name="40% - Акцент2 3 2" xfId="922"/>
    <cellStyle name="40% - Акцент2 4" xfId="923"/>
    <cellStyle name="40% — Акцент3" xfId="924"/>
    <cellStyle name="40% - Акцент3 2" xfId="925"/>
    <cellStyle name="40% - Акцент3 2 2" xfId="926"/>
    <cellStyle name="40% - Акцент3 3" xfId="927"/>
    <cellStyle name="40% - Акцент3 3 2" xfId="928"/>
    <cellStyle name="40% - Акцент3 4" xfId="929"/>
    <cellStyle name="40% — Акцент4" xfId="930"/>
    <cellStyle name="40% - Акцент4 2" xfId="931"/>
    <cellStyle name="40% - Акцент4 2 2" xfId="932"/>
    <cellStyle name="40% - Акцент4 3" xfId="933"/>
    <cellStyle name="40% - Акцент4 3 2" xfId="934"/>
    <cellStyle name="40% - Акцент4 4" xfId="935"/>
    <cellStyle name="40% — Акцент5" xfId="936"/>
    <cellStyle name="40% - Акцент5 2" xfId="937"/>
    <cellStyle name="40% - Акцент5 2 2" xfId="938"/>
    <cellStyle name="40% - Акцент5 3" xfId="939"/>
    <cellStyle name="40% - Акцент5 3 2" xfId="940"/>
    <cellStyle name="40% - Акцент5 4" xfId="941"/>
    <cellStyle name="40% — Акцент6" xfId="942"/>
    <cellStyle name="40% - Акцент6 2" xfId="943"/>
    <cellStyle name="40% - Акцент6 2 2" xfId="944"/>
    <cellStyle name="40% - Акцент6 3" xfId="945"/>
    <cellStyle name="40% - Акцент6 3 2" xfId="946"/>
    <cellStyle name="40% - Акцент6 4" xfId="947"/>
    <cellStyle name="40% - アクセント 1" xfId="948"/>
    <cellStyle name="40% - アクセント 2" xfId="949"/>
    <cellStyle name="40% - アクセント 3" xfId="950"/>
    <cellStyle name="40% - アクセント 4" xfId="951"/>
    <cellStyle name="40% - アクセント 5" xfId="952"/>
    <cellStyle name="40% - アクセント 6" xfId="953"/>
    <cellStyle name="60% - Accent1" xfId="954"/>
    <cellStyle name="60% - Accent1 2" xfId="955"/>
    <cellStyle name="60% - Accent1_уточн.ож.эксп.1кв.14г (17.03.14г)" xfId="956"/>
    <cellStyle name="60% - Accent2" xfId="957"/>
    <cellStyle name="60% - Accent2 2" xfId="958"/>
    <cellStyle name="60% - Accent2_уточн.ож.эксп.1кв.14г (17.03.14г)" xfId="959"/>
    <cellStyle name="60% - Accent3" xfId="960"/>
    <cellStyle name="60% - Accent3 2" xfId="961"/>
    <cellStyle name="60% - Accent3_уточн.ож.эксп.1кв.14г (17.03.14г)" xfId="962"/>
    <cellStyle name="60% - Accent4" xfId="963"/>
    <cellStyle name="60% - Accent4 2" xfId="964"/>
    <cellStyle name="60% - Accent4_уточн.ож.эксп.1кв.14г (17.03.14г)" xfId="965"/>
    <cellStyle name="60% - Accent5" xfId="966"/>
    <cellStyle name="60% - Accent5 2" xfId="967"/>
    <cellStyle name="60% - Accent5_уточн.ож.эксп.1кв.14г (17.03.14г)" xfId="968"/>
    <cellStyle name="60% - Accent6" xfId="969"/>
    <cellStyle name="60% - Accent6 2" xfId="970"/>
    <cellStyle name="60% - Accent6_уточн.ож.эксп.1кв.14г (17.03.14г)" xfId="971"/>
    <cellStyle name="60% — Акцент1" xfId="972"/>
    <cellStyle name="60% - Акцент1 2" xfId="973"/>
    <cellStyle name="60% - Акцент1 3" xfId="974"/>
    <cellStyle name="60% — Акцент2" xfId="975"/>
    <cellStyle name="60% - Акцент2 2" xfId="976"/>
    <cellStyle name="60% - Акцент2 3" xfId="977"/>
    <cellStyle name="60% — Акцент3" xfId="978"/>
    <cellStyle name="60% - Акцент3 2" xfId="979"/>
    <cellStyle name="60% - Акцент3 3" xfId="980"/>
    <cellStyle name="60% — Акцент4" xfId="981"/>
    <cellStyle name="60% - Акцент4 2" xfId="982"/>
    <cellStyle name="60% - Акцент4 3" xfId="983"/>
    <cellStyle name="60% — Акцент5" xfId="984"/>
    <cellStyle name="60% - Акцент5 2" xfId="985"/>
    <cellStyle name="60% - Акцент5 3" xfId="986"/>
    <cellStyle name="60% — Акцент6" xfId="987"/>
    <cellStyle name="60% - Акцент6 2" xfId="988"/>
    <cellStyle name="60% - Акцент6 3" xfId="989"/>
    <cellStyle name="60% - アクセント 1" xfId="990"/>
    <cellStyle name="60% - アクセント 2" xfId="991"/>
    <cellStyle name="60% - アクセント 3" xfId="992"/>
    <cellStyle name="60% - アクセント 4" xfId="993"/>
    <cellStyle name="60% - アクセント 5" xfId="994"/>
    <cellStyle name="60% - アクセント 6" xfId="995"/>
    <cellStyle name="A???_x0005__x0014_" xfId="996"/>
    <cellStyle name="A????????n_??A???" xfId="997"/>
    <cellStyle name="A??????C?" xfId="998"/>
    <cellStyle name="A?????A???" xfId="999"/>
    <cellStyle name="A?????o 4DR NB PHASE I ACT " xfId="1000"/>
    <cellStyle name="A?????o 4DR NB PHASE I ACT_??o 4DR NB PHASE I ACT " xfId="1001"/>
    <cellStyle name="A????a???" xfId="1002"/>
    <cellStyle name="A????a도??" xfId="1003"/>
    <cellStyle name="A????C??PL " xfId="1004"/>
    <cellStyle name="A????e?iAaCI?aA?" xfId="1005"/>
    <cellStyle name="A???[0]_??A???" xfId="1006"/>
    <cellStyle name="A???3?1차 " xfId="1007"/>
    <cellStyle name="A???98?A??(2)_98?a???" xfId="1008"/>
    <cellStyle name="A???98?a???" xfId="1009"/>
    <cellStyle name="A???98?a도??" xfId="1010"/>
    <cellStyle name="A???A???I1? CoE? " xfId="1011"/>
    <cellStyle name="A???A???iCa_?e?iAaCI?aA?" xfId="1012"/>
    <cellStyle name="A???A?량?iCa_?e?iAaCI?aA?" xfId="1013"/>
    <cellStyle name="A???AoAUAy?C? " xfId="1014"/>
    <cellStyle name="A???AoAUAy캿C? " xfId="1015"/>
    <cellStyle name="A???A쪨??I1컐 CoE? " xfId="1016"/>
    <cellStyle name="A???C?Ao_AoAUAy?C? " xfId="1017"/>
    <cellStyle name="A???F006-1A? " xfId="1018"/>
    <cellStyle name="A???F008-1A?  " xfId="1019"/>
    <cellStyle name="A???INQUIRY ???A?Ao " xfId="1020"/>
    <cellStyle name="A???T-100 ??o 4DR NB PHASE I " xfId="1021"/>
    <cellStyle name="A???T-100 AI?YAo?? TIMING " xfId="1022"/>
    <cellStyle name="A???V10 VARIATION MODEL SOP TIMING " xfId="1023"/>
    <cellStyle name="A???컐?췈??n_??A???" xfId="1024"/>
    <cellStyle name="A???퍈팫캻C?" xfId="1025"/>
    <cellStyle name="A??[0]_?3?1차 " xfId="1026"/>
    <cellStyle name="A??¶ [0]" xfId="1027"/>
    <cellStyle name="A??¶ [0] 2" xfId="1028"/>
    <cellStyle name="A??¶,_x0005__x0014_" xfId="1029"/>
    <cellStyle name="A??¶_???«??Aa" xfId="1030"/>
    <cellStyle name="A??3??4DR NB PHASE I ACT " xfId="1031"/>
    <cellStyle name="A??3??4DR NB PHASE I ACT_3??4DR NB PHASE I ACT " xfId="1032"/>
    <cellStyle name="A??A?A9?uBU " xfId="1033"/>
    <cellStyle name="A??F006-1차 " xfId="1034"/>
    <cellStyle name="A??F008-1차  " xfId="1035"/>
    <cellStyle name="A??T-100 3??4DR NB PHASE I " xfId="1036"/>
    <cellStyle name="A??T-100 AI1北?a TIMING " xfId="1037"/>
    <cellStyle name="A??V10 VARIATION MODEL SOP TIMING " xfId="1038"/>
    <cellStyle name="Aaia?iue" xfId="1039"/>
    <cellStyle name="Aaia?iue [0]" xfId="1040"/>
    <cellStyle name="Aaia?iue_,, 255 якуни" xfId="1041"/>
    <cellStyle name="Äåíåæíûé_Êíèãà3" xfId="1042"/>
    <cellStyle name="Accent1" xfId="1043"/>
    <cellStyle name="Accent1 - 20%" xfId="1044"/>
    <cellStyle name="Accent1 - 20% 2" xfId="1045"/>
    <cellStyle name="Accent1 - 20% 2 2" xfId="1046"/>
    <cellStyle name="Accent1 - 20% 2_Инвестка 2014 от МЭ (финиш)" xfId="1047"/>
    <cellStyle name="Accent1 - 20% 3" xfId="1048"/>
    <cellStyle name="Accent1 - 20%_база" xfId="1049"/>
    <cellStyle name="Accent1 - 40%" xfId="1050"/>
    <cellStyle name="Accent1 - 40% 2" xfId="1051"/>
    <cellStyle name="Accent1 - 40% 2 2" xfId="1052"/>
    <cellStyle name="Accent1 - 40% 2_Инвестка 2014 от МЭ (финиш)" xfId="1053"/>
    <cellStyle name="Accent1 - 40% 3" xfId="1054"/>
    <cellStyle name="Accent1 - 40%_база" xfId="1055"/>
    <cellStyle name="Accent1 - 60%" xfId="1056"/>
    <cellStyle name="Accent1 - 60% 2" xfId="1057"/>
    <cellStyle name="Accent1 - 60% 2 2" xfId="1058"/>
    <cellStyle name="Accent1 - 60% 2_Инвестка 2014 от МЭ (финиш)" xfId="1059"/>
    <cellStyle name="Accent1 - 60% 3" xfId="1060"/>
    <cellStyle name="Accent1 - 60%_база" xfId="1061"/>
    <cellStyle name="Accent1 2" xfId="1062"/>
    <cellStyle name="Accent1 2 2" xfId="1063"/>
    <cellStyle name="Accent1 2_Инвестка 2014 от МЭ (финиш)" xfId="1064"/>
    <cellStyle name="Accent1 3" xfId="1065"/>
    <cellStyle name="Accent1 3 2" xfId="1066"/>
    <cellStyle name="Accent1 3_Инвестка 2014 от МЭ (финиш)" xfId="1067"/>
    <cellStyle name="Accent1 4" xfId="1068"/>
    <cellStyle name="Accent1 5" xfId="1069"/>
    <cellStyle name="Accent1 6" xfId="1070"/>
    <cellStyle name="Accent1 7" xfId="1071"/>
    <cellStyle name="Accent1 8" xfId="1072"/>
    <cellStyle name="Accent1_1. Расчет т. роста ТП за 2013г. и прогноз на 2014г. (11-05.11.13г)" xfId="1073"/>
    <cellStyle name="Accent2" xfId="1074"/>
    <cellStyle name="Accent2 - 20%" xfId="1075"/>
    <cellStyle name="Accent2 - 20% 2" xfId="1076"/>
    <cellStyle name="Accent2 - 20% 2 2" xfId="1077"/>
    <cellStyle name="Accent2 - 20% 2_Инвестка 2014 от МЭ (финиш)" xfId="1078"/>
    <cellStyle name="Accent2 - 20% 3" xfId="1079"/>
    <cellStyle name="Accent2 - 20%_база" xfId="1080"/>
    <cellStyle name="Accent2 - 40%" xfId="1081"/>
    <cellStyle name="Accent2 - 40% 2" xfId="1082"/>
    <cellStyle name="Accent2 - 40% 2 2" xfId="1083"/>
    <cellStyle name="Accent2 - 40% 2_Инвестка 2014 от МЭ (финиш)" xfId="1084"/>
    <cellStyle name="Accent2 - 40% 3" xfId="1085"/>
    <cellStyle name="Accent2 - 40%_база" xfId="1086"/>
    <cellStyle name="Accent2 - 60%" xfId="1087"/>
    <cellStyle name="Accent2 - 60% 2" xfId="1088"/>
    <cellStyle name="Accent2 - 60% 2 2" xfId="1089"/>
    <cellStyle name="Accent2 - 60% 2_Инвестка 2014 от МЭ (финиш)" xfId="1090"/>
    <cellStyle name="Accent2 - 60% 3" xfId="1091"/>
    <cellStyle name="Accent2 - 60%_база" xfId="1092"/>
    <cellStyle name="Accent2 2" xfId="1093"/>
    <cellStyle name="Accent2 2 2" xfId="1094"/>
    <cellStyle name="Accent2 2_Инвестка 2014 от МЭ (финиш)" xfId="1095"/>
    <cellStyle name="Accent2 3" xfId="1096"/>
    <cellStyle name="Accent2 3 2" xfId="1097"/>
    <cellStyle name="Accent2 3_Инвестка 2014 от МЭ (финиш)" xfId="1098"/>
    <cellStyle name="Accent2 4" xfId="1099"/>
    <cellStyle name="Accent2 5" xfId="1100"/>
    <cellStyle name="Accent2 6" xfId="1101"/>
    <cellStyle name="Accent2 7" xfId="1102"/>
    <cellStyle name="Accent2 8" xfId="1103"/>
    <cellStyle name="Accent2_1. Расчет т. роста ТП за 2013г. и прогноз на 2014г. (11-05.11.13г)" xfId="1104"/>
    <cellStyle name="Accent3" xfId="1105"/>
    <cellStyle name="Accent3 - 20%" xfId="1106"/>
    <cellStyle name="Accent3 - 20% 2" xfId="1107"/>
    <cellStyle name="Accent3 - 20% 2 2" xfId="1108"/>
    <cellStyle name="Accent3 - 20% 2_Инвестка 2014 от МЭ (финиш)" xfId="1109"/>
    <cellStyle name="Accent3 - 20% 3" xfId="1110"/>
    <cellStyle name="Accent3 - 20%_база" xfId="1111"/>
    <cellStyle name="Accent3 - 40%" xfId="1112"/>
    <cellStyle name="Accent3 - 40% 2" xfId="1113"/>
    <cellStyle name="Accent3 - 40% 2 2" xfId="1114"/>
    <cellStyle name="Accent3 - 40% 2_Инвестка 2014 от МЭ (финиш)" xfId="1115"/>
    <cellStyle name="Accent3 - 40% 3" xfId="1116"/>
    <cellStyle name="Accent3 - 40%_база" xfId="1117"/>
    <cellStyle name="Accent3 - 60%" xfId="1118"/>
    <cellStyle name="Accent3 - 60% 2" xfId="1119"/>
    <cellStyle name="Accent3 - 60% 2 2" xfId="1120"/>
    <cellStyle name="Accent3 - 60% 2_Инвестка 2014 от МЭ (финиш)" xfId="1121"/>
    <cellStyle name="Accent3 - 60% 3" xfId="1122"/>
    <cellStyle name="Accent3 - 60%_база" xfId="1123"/>
    <cellStyle name="Accent3 2" xfId="1124"/>
    <cellStyle name="Accent3 2 2" xfId="1125"/>
    <cellStyle name="Accent3 2_Инвестка 2014 от МЭ (финиш)" xfId="1126"/>
    <cellStyle name="Accent3 3" xfId="1127"/>
    <cellStyle name="Accent3 3 2" xfId="1128"/>
    <cellStyle name="Accent3 3_Инвестка 2014 от МЭ (финиш)" xfId="1129"/>
    <cellStyle name="Accent3 4" xfId="1130"/>
    <cellStyle name="Accent3 5" xfId="1131"/>
    <cellStyle name="Accent3 6" xfId="1132"/>
    <cellStyle name="Accent3 7" xfId="1133"/>
    <cellStyle name="Accent3 8" xfId="1134"/>
    <cellStyle name="Accent3_1. Расчет т. роста ТП за 2013г. и прогноз на 2014г. (11-05.11.13г)" xfId="1135"/>
    <cellStyle name="Accent4" xfId="1136"/>
    <cellStyle name="Accent4 - 20%" xfId="1137"/>
    <cellStyle name="Accent4 - 20% 2" xfId="1138"/>
    <cellStyle name="Accent4 - 20% 2 2" xfId="1139"/>
    <cellStyle name="Accent4 - 20% 2_Инвестка 2014 от МЭ (финиш)" xfId="1140"/>
    <cellStyle name="Accent4 - 20% 3" xfId="1141"/>
    <cellStyle name="Accent4 - 20%_база" xfId="1142"/>
    <cellStyle name="Accent4 - 40%" xfId="1143"/>
    <cellStyle name="Accent4 - 40% 2" xfId="1144"/>
    <cellStyle name="Accent4 - 40% 2 2" xfId="1145"/>
    <cellStyle name="Accent4 - 40% 2_Инвестка 2014 от МЭ (финиш)" xfId="1146"/>
    <cellStyle name="Accent4 - 40% 3" xfId="1147"/>
    <cellStyle name="Accent4 - 40%_база" xfId="1148"/>
    <cellStyle name="Accent4 - 60%" xfId="1149"/>
    <cellStyle name="Accent4 - 60% 2" xfId="1150"/>
    <cellStyle name="Accent4 - 60% 2 2" xfId="1151"/>
    <cellStyle name="Accent4 - 60% 2_Инвестка 2014 от МЭ (финиш)" xfId="1152"/>
    <cellStyle name="Accent4 - 60% 3" xfId="1153"/>
    <cellStyle name="Accent4 - 60%_база" xfId="1154"/>
    <cellStyle name="Accent4 2" xfId="1155"/>
    <cellStyle name="Accent4 2 2" xfId="1156"/>
    <cellStyle name="Accent4 2_Инвестка 2014 от МЭ (финиш)" xfId="1157"/>
    <cellStyle name="Accent4 3" xfId="1158"/>
    <cellStyle name="Accent4 3 2" xfId="1159"/>
    <cellStyle name="Accent4 3_Инвестка 2014 от МЭ (финиш)" xfId="1160"/>
    <cellStyle name="Accent4 4" xfId="1161"/>
    <cellStyle name="Accent4 5" xfId="1162"/>
    <cellStyle name="Accent4 6" xfId="1163"/>
    <cellStyle name="Accent4 7" xfId="1164"/>
    <cellStyle name="Accent4 8" xfId="1165"/>
    <cellStyle name="Accent4_1. Расчет т. роста ТП за 2013г. и прогноз на 2014г. (11-05.11.13г)" xfId="1166"/>
    <cellStyle name="Accent5" xfId="1167"/>
    <cellStyle name="Accent5 - 20%" xfId="1168"/>
    <cellStyle name="Accent5 - 20% 2" xfId="1169"/>
    <cellStyle name="Accent5 - 20% 2 2" xfId="1170"/>
    <cellStyle name="Accent5 - 20% 2_Инвестка 2014 от МЭ (финиш)" xfId="1171"/>
    <cellStyle name="Accent5 - 20% 3" xfId="1172"/>
    <cellStyle name="Accent5 - 20%_база" xfId="1173"/>
    <cellStyle name="Accent5 - 40%" xfId="1174"/>
    <cellStyle name="Accent5 - 40% 2" xfId="1175"/>
    <cellStyle name="Accent5 - 40% 2 2" xfId="1176"/>
    <cellStyle name="Accent5 - 40% 2_Инвестка 2014 от МЭ (финиш)" xfId="1177"/>
    <cellStyle name="Accent5 - 40% 3" xfId="1178"/>
    <cellStyle name="Accent5 - 40%_база" xfId="1179"/>
    <cellStyle name="Accent5 - 60%" xfId="1180"/>
    <cellStyle name="Accent5 - 60% 2" xfId="1181"/>
    <cellStyle name="Accent5 - 60% 2 2" xfId="1182"/>
    <cellStyle name="Accent5 - 60% 2_Инвестка 2014 от МЭ (финиш)" xfId="1183"/>
    <cellStyle name="Accent5 - 60% 3" xfId="1184"/>
    <cellStyle name="Accent5 - 60%_база" xfId="1185"/>
    <cellStyle name="Accent5 2" xfId="1186"/>
    <cellStyle name="Accent5 2 2" xfId="1187"/>
    <cellStyle name="Accent5 2_Инвестка 2014 от МЭ (финиш)" xfId="1188"/>
    <cellStyle name="Accent5 3" xfId="1189"/>
    <cellStyle name="Accent5 3 2" xfId="1190"/>
    <cellStyle name="Accent5 3_Инвестка 2014 от МЭ (финиш)" xfId="1191"/>
    <cellStyle name="Accent5 4" xfId="1192"/>
    <cellStyle name="Accent5 5" xfId="1193"/>
    <cellStyle name="Accent5 6" xfId="1194"/>
    <cellStyle name="Accent5 7" xfId="1195"/>
    <cellStyle name="Accent5 8" xfId="1196"/>
    <cellStyle name="Accent5_1. Расчет т. роста ТП за 2013г. и прогноз на 2014г. (11-05.11.13г)" xfId="1197"/>
    <cellStyle name="Accent6" xfId="1198"/>
    <cellStyle name="Accent6 - 20%" xfId="1199"/>
    <cellStyle name="Accent6 - 20% 2" xfId="1200"/>
    <cellStyle name="Accent6 - 20% 2 2" xfId="1201"/>
    <cellStyle name="Accent6 - 20% 2_Инвестка 2014 от МЭ (финиш)" xfId="1202"/>
    <cellStyle name="Accent6 - 20% 3" xfId="1203"/>
    <cellStyle name="Accent6 - 20%_база" xfId="1204"/>
    <cellStyle name="Accent6 - 40%" xfId="1205"/>
    <cellStyle name="Accent6 - 40% 2" xfId="1206"/>
    <cellStyle name="Accent6 - 40% 2 2" xfId="1207"/>
    <cellStyle name="Accent6 - 40% 2_Инвестка 2014 от МЭ (финиш)" xfId="1208"/>
    <cellStyle name="Accent6 - 40% 3" xfId="1209"/>
    <cellStyle name="Accent6 - 40%_база" xfId="1210"/>
    <cellStyle name="Accent6 - 60%" xfId="1211"/>
    <cellStyle name="Accent6 - 60% 2" xfId="1212"/>
    <cellStyle name="Accent6 - 60% 2 2" xfId="1213"/>
    <cellStyle name="Accent6 - 60% 2_Инвестка 2014 от МЭ (финиш)" xfId="1214"/>
    <cellStyle name="Accent6 - 60% 3" xfId="1215"/>
    <cellStyle name="Accent6 - 60%_база" xfId="1216"/>
    <cellStyle name="Accent6 2" xfId="1217"/>
    <cellStyle name="Accent6 2 2" xfId="1218"/>
    <cellStyle name="Accent6 2_Инвестка 2014 от МЭ (финиш)" xfId="1219"/>
    <cellStyle name="Accent6 3" xfId="1220"/>
    <cellStyle name="Accent6 3 2" xfId="1221"/>
    <cellStyle name="Accent6 3_Инвестка 2014 от МЭ (финиш)" xfId="1222"/>
    <cellStyle name="Accent6 4" xfId="1223"/>
    <cellStyle name="Accent6 5" xfId="1224"/>
    <cellStyle name="Accent6 6" xfId="1225"/>
    <cellStyle name="Accent6 7" xfId="1226"/>
    <cellStyle name="Accent6 8" xfId="1227"/>
    <cellStyle name="Accent6_1. Расчет т. роста ТП за 2013г. и прогноз на 2014г. (11-05.11.13г)" xfId="1228"/>
    <cellStyle name="Acdldnnueer" xfId="1229"/>
    <cellStyle name="AeE­ [0]" xfId="1230"/>
    <cellStyle name="ÅëÈ­ [0]" xfId="1231"/>
    <cellStyle name="AeE­ [0] 2" xfId="1232"/>
    <cellStyle name="ÅëÈ­ [0] 2" xfId="1233"/>
    <cellStyle name="AeE­ [0]_???«??Aa" xfId="1234"/>
    <cellStyle name="ÅëÈ­ [0]_´ë¿ìÃâÇÏ¿äÃ» " xfId="1235"/>
    <cellStyle name="AeE­ [0]_±aE??CLAN(AuA¦A¶°C)" xfId="1236"/>
    <cellStyle name="ÅëÈ­ [0]_±âÈ¹½ÇLAN(ÀüÁ¦Á¶°Ç)" xfId="1237"/>
    <cellStyle name="AeE­ [0]_±e?µ±?" xfId="1238"/>
    <cellStyle name="ÅëÈ­ [0]_±è¿µ±æ" xfId="1239"/>
    <cellStyle name="AeE­ [0]_»cA??c?A" xfId="1240"/>
    <cellStyle name="ÅëÈ­ [0]_»çÀ¯¾ç½Ä" xfId="1241"/>
    <cellStyle name="AeE­ [0]_°u?®A?AOLABEL" xfId="1242"/>
    <cellStyle name="ÅëÈ­ [0]_°ü¸®Ã¥ÀÓLABEL" xfId="1243"/>
    <cellStyle name="AeE­ [0]_½A°￡°eE¹ " xfId="1244"/>
    <cellStyle name="ÅëÈ­ [0]_97³âµµ ÇÁ·ÎÁ§Æ® ÇöÈ²" xfId="1245"/>
    <cellStyle name="AeE­ [0]_A?·®?iCa" xfId="1246"/>
    <cellStyle name="ÅëÈ­ [0]_Â÷·®¿îÇà" xfId="1247"/>
    <cellStyle name="AeE­ [0]_AaCI?aA " xfId="1248"/>
    <cellStyle name="ÅëÈ­ [0]_ÃâÇÏ¿äÃ»" xfId="1249"/>
    <cellStyle name="AeE­ [0]_AO°????«??°i?c?A" xfId="1250"/>
    <cellStyle name="ÅëÈ­ [0]_ÁÖ°£¾÷¹«º¸°í¾ç½Ä" xfId="1251"/>
    <cellStyle name="AeE­ [0]_CLAIM1" xfId="1252"/>
    <cellStyle name="ÅëÈ­ [0]_CLAIM1" xfId="1253"/>
    <cellStyle name="AeE­ [0]_CLAIM1 2" xfId="1254"/>
    <cellStyle name="ÅëÈ­ [0]_CLAIM1 2" xfId="1255"/>
    <cellStyle name="AeE­ [0]_CLAIM1_bizness plan 2008 (version 1)" xfId="1256"/>
    <cellStyle name="ÅëÈ­ [0]_CLAIM1_bizness plan 2008 (version 1)" xfId="1257"/>
    <cellStyle name="AeE­ [0]_CLAIM1_Импорт- 2008 Биз-план АКxls" xfId="1258"/>
    <cellStyle name="ÅëÈ­ [0]_CLAIM1_Импорт- 2008 Биз-план АКxls" xfId="1259"/>
    <cellStyle name="AeE­ [0]_CLAIM1_Импорт- 2008 Биз-план АКxls (2)" xfId="1260"/>
    <cellStyle name="ÅëÈ­ [0]_CLAIM1_Импорт- 2008 Биз-план АКxls (2)" xfId="1261"/>
    <cellStyle name="AeE­ [0]_CLAIM1_Оборотный (2)" xfId="1262"/>
    <cellStyle name="ÅëÈ­ [0]_CLAIM1_Оборотный (2)" xfId="1263"/>
    <cellStyle name="AeE­ [0]_CLAIM1_Пр разв на 2008г  2011года (8%) 192 03.12.07" xfId="1264"/>
    <cellStyle name="ÅëÈ­ [0]_CLAIM1_Пр разв на 2008г  2011года (8%) 192 03.12.07" xfId="1265"/>
    <cellStyle name="AeE­ [0]_CLAIM1_Пр разв на 2008г  2011года (8%) 197 03.12.07" xfId="1266"/>
    <cellStyle name="ÅëÈ­ [0]_CLAIM1_Пр разв на 2008г  2011года (8%) 197 03.12.07" xfId="1267"/>
    <cellStyle name="AeE­ [0]_CLAIM1_ТЭО 195000 БП 2008 1% рент 23% пов цен" xfId="1268"/>
    <cellStyle name="ÅëÈ­ [0]_CLAIM1_ТЭО 195000 БП 2008 1% рент 23% пов цен" xfId="1269"/>
    <cellStyle name="AeE­ [0]_CLAIM1_ТЭО 205000 БП 2008 1% рент 23% пов цен" xfId="1270"/>
    <cellStyle name="ÅëÈ­ [0]_CLAIM1_ТЭО 205000 БП 2008 1% рент 23% пов цен" xfId="1271"/>
    <cellStyle name="AeE­ [0]_Co??±?A " xfId="1272"/>
    <cellStyle name="ÅëÈ­ [0]_Çö¾÷±³À°" xfId="1273"/>
    <cellStyle name="AeE­ [0]_CODE" xfId="1274"/>
    <cellStyle name="ÅëÈ­ [0]_CODE" xfId="1275"/>
    <cellStyle name="AeE­ [0]_CODE (2)" xfId="1276"/>
    <cellStyle name="ÅëÈ­ [0]_CODE (2)" xfId="1277"/>
    <cellStyle name="AeE­ [0]_CODE (2) 2" xfId="1278"/>
    <cellStyle name="ÅëÈ­ [0]_CODE (2) 2" xfId="1279"/>
    <cellStyle name="AeE­ [0]_CODE (2)_bizness plan 2008 (version 1)" xfId="1280"/>
    <cellStyle name="ÅëÈ­ [0]_CODE (2)_bizness plan 2008 (version 1)" xfId="1281"/>
    <cellStyle name="AeE­ [0]_CODE (2)_Импорт- 2008 Биз-план АКxls" xfId="1282"/>
    <cellStyle name="ÅëÈ­ [0]_CODE (2)_Импорт- 2008 Биз-план АКxls" xfId="1283"/>
    <cellStyle name="AeE­ [0]_CODE (2)_Импорт- 2008 Биз-план АКxls (2)" xfId="1284"/>
    <cellStyle name="ÅëÈ­ [0]_CODE (2)_Импорт- 2008 Биз-план АКxls (2)" xfId="1285"/>
    <cellStyle name="AeE­ [0]_CODE (2)_Оборотный (2)" xfId="1286"/>
    <cellStyle name="ÅëÈ­ [0]_CODE (2)_Оборотный (2)" xfId="1287"/>
    <cellStyle name="AeE­ [0]_CODE (2)_Пр разв на 2008г  2011года (8%) 192 03.12.07" xfId="1288"/>
    <cellStyle name="ÅëÈ­ [0]_CODE (2)_Пр разв на 2008г  2011года (8%) 192 03.12.07" xfId="1289"/>
    <cellStyle name="AeE­ [0]_CODE (2)_Пр разв на 2008г  2011года (8%) 197 03.12.07" xfId="1290"/>
    <cellStyle name="ÅëÈ­ [0]_CODE (2)_Пр разв на 2008г  2011года (8%) 197 03.12.07" xfId="1291"/>
    <cellStyle name="AeE­ [0]_CODE (2)_ТЭО 195000 БП 2008 1% рент 23% пов цен" xfId="1292"/>
    <cellStyle name="ÅëÈ­ [0]_CODE (2)_ТЭО 195000 БП 2008 1% рент 23% пов цен" xfId="1293"/>
    <cellStyle name="AeE­ [0]_CODE (2)_ТЭО 205000 БП 2008 1% рент 23% пов цен" xfId="1294"/>
    <cellStyle name="ÅëÈ­ [0]_CODE (2)_ТЭО 205000 БП 2008 1% рент 23% пов цен" xfId="1295"/>
    <cellStyle name="AeE­ [0]_CODE 2" xfId="1296"/>
    <cellStyle name="ÅëÈ­ [0]_CODE 2" xfId="1297"/>
    <cellStyle name="AeE­ [0]_CODE_bizness plan 2008 (version 1)" xfId="1298"/>
    <cellStyle name="ÅëÈ­ [0]_CODE_bizness plan 2008 (version 1)" xfId="1299"/>
    <cellStyle name="AeE­ [0]_CODE_Импорт- 2008 Биз-план АКxls" xfId="1300"/>
    <cellStyle name="ÅëÈ­ [0]_CODE_Импорт- 2008 Биз-план АКxls" xfId="1301"/>
    <cellStyle name="AeE­ [0]_CODE_Импорт- 2008 Биз-план АКxls (2)" xfId="1302"/>
    <cellStyle name="ÅëÈ­ [0]_CODE_Импорт- 2008 Биз-план АКxls (2)" xfId="1303"/>
    <cellStyle name="AeE­ [0]_CODE_Оборотный (2)" xfId="1304"/>
    <cellStyle name="ÅëÈ­ [0]_CODE_Оборотный (2)" xfId="1305"/>
    <cellStyle name="AeE­ [0]_CODE_Пр разв на 2008г  2011года (8%) 192 03.12.07" xfId="1306"/>
    <cellStyle name="ÅëÈ­ [0]_CODE_Пр разв на 2008г  2011года (8%) 192 03.12.07" xfId="1307"/>
    <cellStyle name="AeE­ [0]_CODE_Пр разв на 2008г  2011года (8%) 197 03.12.07" xfId="1308"/>
    <cellStyle name="ÅëÈ­ [0]_CODE_Пр разв на 2008г  2011года (8%) 197 03.12.07" xfId="1309"/>
    <cellStyle name="AeE­ [0]_CODE_ТЭО 195000 БП 2008 1% рент 23% пов цен" xfId="1310"/>
    <cellStyle name="ÅëÈ­ [0]_CODE_ТЭО 195000 БП 2008 1% рент 23% пов цен" xfId="1311"/>
    <cellStyle name="AeE­ [0]_CODE_ТЭО 205000 БП 2008 1% рент 23% пов цен" xfId="1312"/>
    <cellStyle name="ÅëÈ­ [0]_CODE_ТЭО 205000 БП 2008 1% рент 23% пов цен" xfId="1313"/>
    <cellStyle name="AeE­ [0]_Cu±a" xfId="1314"/>
    <cellStyle name="ÅëÈ­ [0]_Çù±â" xfId="1315"/>
    <cellStyle name="AeE­ [0]_Cu±a 2" xfId="1316"/>
    <cellStyle name="ÅëÈ­ [0]_Çù±â 2" xfId="1317"/>
    <cellStyle name="AeE­ [0]_CuA¶Au" xfId="1318"/>
    <cellStyle name="ÅëÈ­ [0]_ÇùÁ¶Àü" xfId="1319"/>
    <cellStyle name="AeE­ [0]_CuA¶Au 2" xfId="1320"/>
    <cellStyle name="ÅëÈ­ [0]_ÇùÁ¶Àü 2" xfId="1321"/>
    <cellStyle name="AeE­ [0]_CuA¶Au_laroux" xfId="1322"/>
    <cellStyle name="ÅëÈ­ [0]_ÇùÁ¶Àü_laroux" xfId="1323"/>
    <cellStyle name="AeE­ [0]_CuA¶Au_laroux 2" xfId="1324"/>
    <cellStyle name="ÅëÈ­ [0]_ÇùÁ¶Àü_laroux 2" xfId="1325"/>
    <cellStyle name="AeE­ [0]_CuA¶Au_laroux_bizness plan 2008 (version 1)" xfId="1326"/>
    <cellStyle name="ÅëÈ­ [0]_ÇùÁ¶Àü_laroux_bizness plan 2008 (version 1)" xfId="1327"/>
    <cellStyle name="AeE­ [0]_CuA¶Au_laroux_Импорт- 2008 Биз-план АКxls" xfId="1328"/>
    <cellStyle name="ÅëÈ­ [0]_ÇùÁ¶Àü_laroux_Импорт- 2008 Биз-план АКxls" xfId="1329"/>
    <cellStyle name="AeE­ [0]_CuA¶Au_laroux_Импорт- 2008 Биз-план АКxls (2)" xfId="1330"/>
    <cellStyle name="ÅëÈ­ [0]_ÇùÁ¶Àü_laroux_Импорт- 2008 Биз-план АКxls (2)" xfId="1331"/>
    <cellStyle name="AeE­ [0]_CuA¶Au_laroux_Оборотный (2)" xfId="1332"/>
    <cellStyle name="ÅëÈ­ [0]_ÇùÁ¶Àü_laroux_Оборотный (2)" xfId="1333"/>
    <cellStyle name="AeE­ [0]_CuA¶Au_laroux_Пр разв на 2008г  2011года (8%) 192 03.12.07" xfId="1334"/>
    <cellStyle name="ÅëÈ­ [0]_ÇùÁ¶Àü_laroux_Пр разв на 2008г  2011года (8%) 192 03.12.07" xfId="1335"/>
    <cellStyle name="AeE­ [0]_CuA¶Au_laroux_Пр разв на 2008г  2011года (8%) 197 03.12.07" xfId="1336"/>
    <cellStyle name="ÅëÈ­ [0]_ÇùÁ¶Àü_laroux_Пр разв на 2008г  2011года (8%) 197 03.12.07" xfId="1337"/>
    <cellStyle name="AeE­ [0]_CuA¶Au_laroux_ТЭО 195000 БП 2008 1% рент 23% пов цен" xfId="1338"/>
    <cellStyle name="ÅëÈ­ [0]_ÇùÁ¶Àü_laroux_ТЭО 195000 БП 2008 1% рент 23% пов цен" xfId="1339"/>
    <cellStyle name="AeE­ [0]_CuA¶Au_laroux_ТЭО 205000 БП 2008 1% рент 23% пов цен" xfId="1340"/>
    <cellStyle name="ÅëÈ­ [0]_ÇùÁ¶Àü_laroux_ТЭО 205000 БП 2008 1% рент 23% пов цен" xfId="1341"/>
    <cellStyle name="AeE­ [0]_FAX?c?A" xfId="1342"/>
    <cellStyle name="ÅëÈ­ [0]_FAX¾ç½Ä" xfId="1343"/>
    <cellStyle name="AeE­ [0]_FLOW" xfId="1344"/>
    <cellStyle name="ÅëÈ­ [0]_FLOW" xfId="1345"/>
    <cellStyle name="AeE­ [0]_FLOW 2" xfId="1346"/>
    <cellStyle name="ÅëÈ­ [0]_FLOW 2" xfId="1347"/>
    <cellStyle name="AeE­ [0]_FLOW_bizness plan 2008 (version 1)" xfId="1348"/>
    <cellStyle name="ÅëÈ­ [0]_FLOW_bizness plan 2008 (version 1)" xfId="1349"/>
    <cellStyle name="AeE­ [0]_FLOW_Импорт- 2008 Биз-план АКxls" xfId="1350"/>
    <cellStyle name="ÅëÈ­ [0]_FLOW_Импорт- 2008 Биз-план АКxls" xfId="1351"/>
    <cellStyle name="AeE­ [0]_FLOW_Импорт- 2008 Биз-план АКxls (2)" xfId="1352"/>
    <cellStyle name="ÅëÈ­ [0]_FLOW_Импорт- 2008 Биз-план АКxls (2)" xfId="1353"/>
    <cellStyle name="AeE­ [0]_FLOW_Оборотный (2)" xfId="1354"/>
    <cellStyle name="ÅëÈ­ [0]_FLOW_Оборотный (2)" xfId="1355"/>
    <cellStyle name="AeE­ [0]_FLOW_Пр разв на 2008г  2011года (8%) 192 03.12.07" xfId="1356"/>
    <cellStyle name="ÅëÈ­ [0]_FLOW_Пр разв на 2008г  2011года (8%) 192 03.12.07" xfId="1357"/>
    <cellStyle name="AeE­ [0]_FLOW_Пр разв на 2008г  2011года (8%) 197 03.12.07" xfId="1358"/>
    <cellStyle name="ÅëÈ­ [0]_FLOW_Пр разв на 2008г  2011года (8%) 197 03.12.07" xfId="1359"/>
    <cellStyle name="AeE­ [0]_FLOW_ТЭО 195000 БП 2008 1% рент 23% пов цен" xfId="1360"/>
    <cellStyle name="ÅëÈ­ [0]_FLOW_ТЭО 195000 БП 2008 1% рент 23% пов цен" xfId="1361"/>
    <cellStyle name="AeE­ [0]_FLOW_ТЭО 205000 БП 2008 1% рент 23% пов цен" xfId="1362"/>
    <cellStyle name="ÅëÈ­ [0]_FLOW_ТЭО 205000 БП 2008 1% рент 23% пов цен" xfId="1363"/>
    <cellStyle name="AeE­ [0]_GT-10E?¶??i?U" xfId="1364"/>
    <cellStyle name="ÅëÈ­ [0]_GT-10È¸¶÷¸í´Ü" xfId="1365"/>
    <cellStyle name="AeE­ [0]_HW &amp; SW?n±?" xfId="1366"/>
    <cellStyle name="ÅëÈ­ [0]_HW &amp; SWºñ±³" xfId="1367"/>
    <cellStyle name="AeE­ [0]_laroux" xfId="1368"/>
    <cellStyle name="ÅëÈ­ [0]_laroux" xfId="1369"/>
    <cellStyle name="AeE­ [0]_laroux 2" xfId="1370"/>
    <cellStyle name="ÅëÈ­ [0]_laroux 2" xfId="1371"/>
    <cellStyle name="AeE­ [0]_laroux_1" xfId="1372"/>
    <cellStyle name="ÅëÈ­ [0]_laroux_1" xfId="1373"/>
    <cellStyle name="AeE­ [0]_laroux_1 2" xfId="1374"/>
    <cellStyle name="ÅëÈ­ [0]_laroux_1 2" xfId="1375"/>
    <cellStyle name="AeE­ [0]_MTG1" xfId="1376"/>
    <cellStyle name="ÅëÈ­ [0]_MTG1" xfId="1377"/>
    <cellStyle name="AeE­ [0]_MTG1 2" xfId="1378"/>
    <cellStyle name="ÅëÈ­ [0]_MTG1 2" xfId="1379"/>
    <cellStyle name="AeE­ [0]_MTG1_bizness plan 2008 (version 1)" xfId="1380"/>
    <cellStyle name="ÅëÈ­ [0]_MTG1_bizness plan 2008 (version 1)" xfId="1381"/>
    <cellStyle name="AeE­ [0]_MTG1_Импорт- 2008 Биз-план АКxls" xfId="1382"/>
    <cellStyle name="ÅëÈ­ [0]_MTG1_Импорт- 2008 Биз-план АКxls" xfId="1383"/>
    <cellStyle name="AeE­ [0]_MTG1_Импорт- 2008 Биз-план АКxls (2)" xfId="1384"/>
    <cellStyle name="ÅëÈ­ [0]_MTG1_Импорт- 2008 Биз-план АКxls (2)" xfId="1385"/>
    <cellStyle name="AeE­ [0]_MTG1_Оборотный (2)" xfId="1386"/>
    <cellStyle name="ÅëÈ­ [0]_MTG1_Оборотный (2)" xfId="1387"/>
    <cellStyle name="AeE­ [0]_MTG1_Пр разв на 2008г  2011года (8%) 192 03.12.07" xfId="1388"/>
    <cellStyle name="ÅëÈ­ [0]_MTG1_Пр разв на 2008г  2011года (8%) 192 03.12.07" xfId="1389"/>
    <cellStyle name="AeE­ [0]_MTG1_Пр разв на 2008г  2011года (8%) 197 03.12.07" xfId="1390"/>
    <cellStyle name="ÅëÈ­ [0]_MTG1_Пр разв на 2008г  2011года (8%) 197 03.12.07" xfId="1391"/>
    <cellStyle name="AeE­ [0]_MTG1_ТЭО 195000 БП 2008 1% рент 23% пов цен" xfId="1392"/>
    <cellStyle name="ÅëÈ­ [0]_MTG1_ТЭО 195000 БП 2008 1% рент 23% пов цен" xfId="1393"/>
    <cellStyle name="AeE­ [0]_MTG1_ТЭО 205000 БП 2008 1% рент 23% пов цен" xfId="1394"/>
    <cellStyle name="ÅëÈ­ [0]_MTG1_ТЭО 205000 БП 2008 1% рент 23% пов цен" xfId="1395"/>
    <cellStyle name="AeE­ [0]_MTG2 (2)" xfId="1396"/>
    <cellStyle name="ÅëÈ­ [0]_MTG2 (2)" xfId="1397"/>
    <cellStyle name="AeE­ [0]_MTG2 (2) 2" xfId="1398"/>
    <cellStyle name="ÅëÈ­ [0]_MTG2 (2) 2" xfId="1399"/>
    <cellStyle name="AeE­ [0]_MTG2 (2)_bizness plan 2008 (version 1)" xfId="1400"/>
    <cellStyle name="ÅëÈ­ [0]_MTG2 (2)_bizness plan 2008 (version 1)" xfId="1401"/>
    <cellStyle name="AeE­ [0]_MTG2 (2)_Импорт- 2008 Биз-план АКxls" xfId="1402"/>
    <cellStyle name="ÅëÈ­ [0]_MTG2 (2)_Импорт- 2008 Биз-план АКxls" xfId="1403"/>
    <cellStyle name="AeE­ [0]_MTG2 (2)_Импорт- 2008 Биз-план АКxls (2)" xfId="1404"/>
    <cellStyle name="ÅëÈ­ [0]_MTG2 (2)_Импорт- 2008 Биз-план АКxls (2)" xfId="1405"/>
    <cellStyle name="AeE­ [0]_MTG2 (2)_Оборотный (2)" xfId="1406"/>
    <cellStyle name="ÅëÈ­ [0]_MTG2 (2)_Оборотный (2)" xfId="1407"/>
    <cellStyle name="AeE­ [0]_MTG2 (2)_Пр разв на 2008г  2011года (8%) 192 03.12.07" xfId="1408"/>
    <cellStyle name="ÅëÈ­ [0]_MTG2 (2)_Пр разв на 2008г  2011года (8%) 192 03.12.07" xfId="1409"/>
    <cellStyle name="AeE­ [0]_MTG2 (2)_Пр разв на 2008г  2011года (8%) 197 03.12.07" xfId="1410"/>
    <cellStyle name="ÅëÈ­ [0]_MTG2 (2)_Пр разв на 2008г  2011года (8%) 197 03.12.07" xfId="1411"/>
    <cellStyle name="AeE­ [0]_MTG2 (2)_ТЭО 195000 БП 2008 1% рент 23% пов цен" xfId="1412"/>
    <cellStyle name="ÅëÈ­ [0]_MTG2 (2)_ТЭО 195000 БП 2008 1% рент 23% пов цен" xfId="1413"/>
    <cellStyle name="AeE­ [0]_MTG2 (2)_ТЭО 205000 БП 2008 1% рент 23% пов цен" xfId="1414"/>
    <cellStyle name="ÅëÈ­ [0]_MTG2 (2)_ТЭО 205000 БП 2008 1% рент 23% пов цен" xfId="1415"/>
    <cellStyle name="AeE­ [0]_MTG7" xfId="1416"/>
    <cellStyle name="ÅëÈ­ [0]_MTG7" xfId="1417"/>
    <cellStyle name="AeE­ [0]_MTG7 2" xfId="1418"/>
    <cellStyle name="ÅëÈ­ [0]_MTG7 2" xfId="1419"/>
    <cellStyle name="AeE­ [0]_MTG7_bizness plan 2008 (version 1)" xfId="1420"/>
    <cellStyle name="ÅëÈ­ [0]_MTG7_bizness plan 2008 (version 1)" xfId="1421"/>
    <cellStyle name="AeE­ [0]_MTG7_Импорт- 2008 Биз-план АКxls" xfId="1422"/>
    <cellStyle name="ÅëÈ­ [0]_MTG7_Импорт- 2008 Биз-план АКxls" xfId="1423"/>
    <cellStyle name="AeE­ [0]_MTG7_Импорт- 2008 Биз-план АКxls (2)" xfId="1424"/>
    <cellStyle name="ÅëÈ­ [0]_MTG7_Импорт- 2008 Биз-план АКxls (2)" xfId="1425"/>
    <cellStyle name="AeE­ [0]_MTG7_Оборотный (2)" xfId="1426"/>
    <cellStyle name="ÅëÈ­ [0]_MTG7_Оборотный (2)" xfId="1427"/>
    <cellStyle name="AeE­ [0]_MTG7_Пр разв на 2008г  2011года (8%) 192 03.12.07" xfId="1428"/>
    <cellStyle name="ÅëÈ­ [0]_MTG7_Пр разв на 2008г  2011года (8%) 192 03.12.07" xfId="1429"/>
    <cellStyle name="AeE­ [0]_MTG7_Пр разв на 2008г  2011года (8%) 197 03.12.07" xfId="1430"/>
    <cellStyle name="ÅëÈ­ [0]_MTG7_Пр разв на 2008г  2011года (8%) 197 03.12.07" xfId="1431"/>
    <cellStyle name="AeE­ [0]_MTG7_ТЭО 195000 БП 2008 1% рент 23% пов цен" xfId="1432"/>
    <cellStyle name="ÅëÈ­ [0]_MTG7_ТЭО 195000 БП 2008 1% рент 23% пов цен" xfId="1433"/>
    <cellStyle name="AeE­ [0]_MTG7_ТЭО 205000 БП 2008 1% рент 23% пов цен" xfId="1434"/>
    <cellStyle name="ÅëÈ­ [0]_MTG7_ТЭО 205000 БП 2008 1% рент 23% пов цен" xfId="1435"/>
    <cellStyle name="AeE­ [0]_Sheet1" xfId="1436"/>
    <cellStyle name="ÅëÈ­ [0]_Sheet1" xfId="1437"/>
    <cellStyle name="AeE­ [0]_Sheet1 2" xfId="1438"/>
    <cellStyle name="ÅëÈ­ [0]_Sheet1 2" xfId="1439"/>
    <cellStyle name="AeE­ [0]_Sheet4" xfId="1440"/>
    <cellStyle name="ÅëÈ­ [0]_Sheet4" xfId="1441"/>
    <cellStyle name="AeE­ [0]_Sheet4 2" xfId="1442"/>
    <cellStyle name="ÅëÈ­ [0]_Sheet4 2" xfId="1443"/>
    <cellStyle name="AeE??????n_??A???" xfId="1444"/>
    <cellStyle name="AeE????C?" xfId="1445"/>
    <cellStyle name="AeE???A???" xfId="1446"/>
    <cellStyle name="AeE???o 4DR NB PHASE I ACT " xfId="1447"/>
    <cellStyle name="AeE???o 4DR NB PHASE I ACT_??o 4DR NB PHASE I ACT " xfId="1448"/>
    <cellStyle name="AeE??a???" xfId="1449"/>
    <cellStyle name="AeE??a도??" xfId="1450"/>
    <cellStyle name="AeE??C??PL " xfId="1451"/>
    <cellStyle name="AeE??e?iAaCI?aA?" xfId="1452"/>
    <cellStyle name="AeE?[0]_??A???" xfId="1453"/>
    <cellStyle name="AeE?98?A??(2)_98?a???" xfId="1454"/>
    <cellStyle name="AeE?98?a???" xfId="1455"/>
    <cellStyle name="AeE?98?a도??" xfId="1456"/>
    <cellStyle name="AeE?A???I1? CoE? " xfId="1457"/>
    <cellStyle name="AeE?A???iCa_?e?iAaCI?aA?" xfId="1458"/>
    <cellStyle name="AeE?A?량?iCa_?e?iAaCI?aA?" xfId="1459"/>
    <cellStyle name="AeE?AoAUAy?C? " xfId="1460"/>
    <cellStyle name="AeE?AoAUAy캿C? " xfId="1461"/>
    <cellStyle name="AeE?A쪨??I1컐 CoE? " xfId="1462"/>
    <cellStyle name="AeE?C?Ao_AoAUAy?C? " xfId="1463"/>
    <cellStyle name="AeE?F006-1A? " xfId="1464"/>
    <cellStyle name="AeE?F008-1A?  " xfId="1465"/>
    <cellStyle name="AeE?INQUIRY ???A?Ao " xfId="1466"/>
    <cellStyle name="AeE?T-100 ??o 4DR NB PHASE I " xfId="1467"/>
    <cellStyle name="AeE?T-100 AI?YAo?? TIMING " xfId="1468"/>
    <cellStyle name="AeE?V10 VARIATION MODEL SOP TIMING " xfId="1469"/>
    <cellStyle name="AeE?컐?췈??n_??A???" xfId="1470"/>
    <cellStyle name="AeE?퍈팫캻C?" xfId="1471"/>
    <cellStyle name="AeE­_???«??Aa" xfId="1472"/>
    <cellStyle name="ÅëÈ­_´ë¿ìÃâÇÏ¿äÃ» " xfId="1473"/>
    <cellStyle name="AeE­_±aE??CLAN(AuA¦A¶°C)" xfId="1474"/>
    <cellStyle name="ÅëÈ­_±âÈ¹½ÇLAN(ÀüÁ¦Á¶°Ç)" xfId="1475"/>
    <cellStyle name="AeE­_±e?µ±?" xfId="1476"/>
    <cellStyle name="ÅëÈ­_±è¿µ±æ" xfId="1477"/>
    <cellStyle name="AeE­_»cA??c?A" xfId="1478"/>
    <cellStyle name="ÅëÈ­_»çÀ¯¾ç½Ä" xfId="1479"/>
    <cellStyle name="AeE­_°u?®A?AOLABEL" xfId="1480"/>
    <cellStyle name="ÅëÈ­_°ü¸®Ã¥ÀÓLABEL" xfId="1481"/>
    <cellStyle name="AeE­_½A°￡°eE¹ " xfId="1482"/>
    <cellStyle name="ÅëÈ­_97³âµµ ÇÁ·ÎÁ§Æ® ÇöÈ²" xfId="1483"/>
    <cellStyle name="AeE­_A?·®?iCa" xfId="1484"/>
    <cellStyle name="ÅëÈ­_Â÷·®¿îÇà" xfId="1485"/>
    <cellStyle name="AeE­_AaCI?aA " xfId="1486"/>
    <cellStyle name="ÅëÈ­_ÃâÇÏ¿äÃ»" xfId="1487"/>
    <cellStyle name="AeE­_AO°????«??°i?c?A" xfId="1488"/>
    <cellStyle name="ÅëÈ­_ÁÖ°£¾÷¹«º¸°í¾ç½Ä" xfId="1489"/>
    <cellStyle name="AeE­_CLAIM1" xfId="1490"/>
    <cellStyle name="ÅëÈ­_CLAIM1" xfId="1491"/>
    <cellStyle name="AeE­_CLAIM1 2" xfId="1492"/>
    <cellStyle name="ÅëÈ­_CLAIM1 2" xfId="1493"/>
    <cellStyle name="AeE­_CLAIM1_bizness plan 2008 (version 1)" xfId="1494"/>
    <cellStyle name="ÅëÈ­_CLAIM1_bizness plan 2008 (version 1)" xfId="1495"/>
    <cellStyle name="AeE­_CLAIM1_Импорт- 2008 Биз-план АКxls" xfId="1496"/>
    <cellStyle name="ÅëÈ­_CLAIM1_Импорт- 2008 Биз-план АКxls" xfId="1497"/>
    <cellStyle name="AeE­_CLAIM1_Импорт- 2008 Биз-план АКxls (2)" xfId="1498"/>
    <cellStyle name="ÅëÈ­_CLAIM1_Импорт- 2008 Биз-план АКxls (2)" xfId="1499"/>
    <cellStyle name="AeE­_CLAIM1_Оборотный (2)" xfId="1500"/>
    <cellStyle name="ÅëÈ­_CLAIM1_Оборотный (2)" xfId="1501"/>
    <cellStyle name="AeE­_CLAIM1_Пр разв на 2008г  2011года (8%) 192 03.12.07" xfId="1502"/>
    <cellStyle name="ÅëÈ­_CLAIM1_Пр разв на 2008г  2011года (8%) 192 03.12.07" xfId="1503"/>
    <cellStyle name="AeE­_CLAIM1_Пр разв на 2008г  2011года (8%) 197 03.12.07" xfId="1504"/>
    <cellStyle name="ÅëÈ­_CLAIM1_Пр разв на 2008г  2011года (8%) 197 03.12.07" xfId="1505"/>
    <cellStyle name="AeE­_CLAIM1_ТЭО 195000 БП 2008 1% рент 23% пов цен" xfId="1506"/>
    <cellStyle name="ÅëÈ­_CLAIM1_ТЭО 195000 БП 2008 1% рент 23% пов цен" xfId="1507"/>
    <cellStyle name="AeE­_CLAIM1_ТЭО 205000 БП 2008 1% рент 23% пов цен" xfId="1508"/>
    <cellStyle name="ÅëÈ­_CLAIM1_ТЭО 205000 БП 2008 1% рент 23% пов цен" xfId="1509"/>
    <cellStyle name="AeE­_Co??±?A " xfId="1510"/>
    <cellStyle name="ÅëÈ­_Çö¾÷±³À°" xfId="1511"/>
    <cellStyle name="AeE­_CODE" xfId="1512"/>
    <cellStyle name="ÅëÈ­_CODE" xfId="1513"/>
    <cellStyle name="AeE­_CODE (2)" xfId="1514"/>
    <cellStyle name="ÅëÈ­_CODE (2)" xfId="1515"/>
    <cellStyle name="AeE­_CODE (2) 2" xfId="1516"/>
    <cellStyle name="ÅëÈ­_CODE (2) 2" xfId="1517"/>
    <cellStyle name="AeE­_CODE (2)_bizness plan 2008 (version 1)" xfId="1518"/>
    <cellStyle name="ÅëÈ­_CODE (2)_bizness plan 2008 (version 1)" xfId="1519"/>
    <cellStyle name="AeE­_CODE (2)_Импорт- 2008 Биз-план АКxls" xfId="1520"/>
    <cellStyle name="ÅëÈ­_CODE (2)_Импорт- 2008 Биз-план АКxls" xfId="1521"/>
    <cellStyle name="AeE­_CODE (2)_Импорт- 2008 Биз-план АКxls (2)" xfId="1522"/>
    <cellStyle name="ÅëÈ­_CODE (2)_Импорт- 2008 Биз-план АКxls (2)" xfId="1523"/>
    <cellStyle name="AeE­_CODE (2)_Оборотный (2)" xfId="1524"/>
    <cellStyle name="ÅëÈ­_CODE (2)_Оборотный (2)" xfId="1525"/>
    <cellStyle name="AeE­_CODE (2)_Пр разв на 2008г  2011года (8%) 192 03.12.07" xfId="1526"/>
    <cellStyle name="ÅëÈ­_CODE (2)_Пр разв на 2008г  2011года (8%) 192 03.12.07" xfId="1527"/>
    <cellStyle name="AeE­_CODE (2)_Пр разв на 2008г  2011года (8%) 197 03.12.07" xfId="1528"/>
    <cellStyle name="ÅëÈ­_CODE (2)_Пр разв на 2008г  2011года (8%) 197 03.12.07" xfId="1529"/>
    <cellStyle name="AeE­_CODE (2)_ТЭО 195000 БП 2008 1% рент 23% пов цен" xfId="1530"/>
    <cellStyle name="ÅëÈ­_CODE (2)_ТЭО 195000 БП 2008 1% рент 23% пов цен" xfId="1531"/>
    <cellStyle name="AeE­_CODE (2)_ТЭО 205000 БП 2008 1% рент 23% пов цен" xfId="1532"/>
    <cellStyle name="ÅëÈ­_CODE (2)_ТЭО 205000 БП 2008 1% рент 23% пов цен" xfId="1533"/>
    <cellStyle name="AeE­_CODE 2" xfId="1534"/>
    <cellStyle name="ÅëÈ­_CODE 2" xfId="1535"/>
    <cellStyle name="AeE­_CODE_bizness plan 2008 (version 1)" xfId="1536"/>
    <cellStyle name="ÅëÈ­_CODE_bizness plan 2008 (version 1)" xfId="1537"/>
    <cellStyle name="AeE­_CODE_Импорт- 2008 Биз-план АКxls" xfId="1538"/>
    <cellStyle name="ÅëÈ­_CODE_Импорт- 2008 Биз-план АКxls" xfId="1539"/>
    <cellStyle name="AeE­_CODE_Импорт- 2008 Биз-план АКxls (2)" xfId="1540"/>
    <cellStyle name="ÅëÈ­_CODE_Импорт- 2008 Биз-план АКxls (2)" xfId="1541"/>
    <cellStyle name="AeE­_CODE_Оборотный (2)" xfId="1542"/>
    <cellStyle name="ÅëÈ­_CODE_Оборотный (2)" xfId="1543"/>
    <cellStyle name="AeE­_CODE_Пр разв на 2008г  2011года (8%) 192 03.12.07" xfId="1544"/>
    <cellStyle name="ÅëÈ­_CODE_Пр разв на 2008г  2011года (8%) 192 03.12.07" xfId="1545"/>
    <cellStyle name="AeE­_CODE_Пр разв на 2008г  2011года (8%) 197 03.12.07" xfId="1546"/>
    <cellStyle name="ÅëÈ­_CODE_Пр разв на 2008г  2011года (8%) 197 03.12.07" xfId="1547"/>
    <cellStyle name="AeE­_CODE_ТЭО 195000 БП 2008 1% рент 23% пов цен" xfId="1548"/>
    <cellStyle name="ÅëÈ­_CODE_ТЭО 195000 БП 2008 1% рент 23% пов цен" xfId="1549"/>
    <cellStyle name="AeE­_CODE_ТЭО 205000 БП 2008 1% рент 23% пов цен" xfId="1550"/>
    <cellStyle name="ÅëÈ­_CODE_ТЭО 205000 БП 2008 1% рент 23% пов цен" xfId="1551"/>
    <cellStyle name="AeE­_Cu±a" xfId="1552"/>
    <cellStyle name="ÅëÈ­_Çù±â" xfId="1553"/>
    <cellStyle name="AeE­_Cu±a 2" xfId="1554"/>
    <cellStyle name="ÅëÈ­_Çù±â 2" xfId="1555"/>
    <cellStyle name="AeE­_CuA¶Au" xfId="1556"/>
    <cellStyle name="ÅëÈ­_ÇùÁ¶Àü" xfId="1557"/>
    <cellStyle name="AeE­_CuA¶Au 2" xfId="1558"/>
    <cellStyle name="ÅëÈ­_ÇùÁ¶Àü 2" xfId="1559"/>
    <cellStyle name="AeE­_CuA¶Au_laroux" xfId="1560"/>
    <cellStyle name="ÅëÈ­_ÇùÁ¶Àü_laroux" xfId="1561"/>
    <cellStyle name="AeE­_CuA¶Au_laroux 2" xfId="1562"/>
    <cellStyle name="ÅëÈ­_ÇùÁ¶Àü_laroux 2" xfId="1563"/>
    <cellStyle name="AeE­_CuA¶Au_laroux_bizness plan 2008 (version 1)" xfId="1564"/>
    <cellStyle name="ÅëÈ­_ÇùÁ¶Àü_laroux_bizness plan 2008 (version 1)" xfId="1565"/>
    <cellStyle name="AeE­_CuA¶Au_laroux_Импорт- 2008 Биз-план АКxls" xfId="1566"/>
    <cellStyle name="ÅëÈ­_ÇùÁ¶Àü_laroux_Импорт- 2008 Биз-план АКxls" xfId="1567"/>
    <cellStyle name="AeE­_CuA¶Au_laroux_Импорт- 2008 Биз-план АКxls (2)" xfId="1568"/>
    <cellStyle name="ÅëÈ­_ÇùÁ¶Àü_laroux_Импорт- 2008 Биз-план АКxls (2)" xfId="1569"/>
    <cellStyle name="AeE­_CuA¶Au_laroux_Оборотный (2)" xfId="1570"/>
    <cellStyle name="ÅëÈ­_ÇùÁ¶Àü_laroux_Оборотный (2)" xfId="1571"/>
    <cellStyle name="AeE­_CuA¶Au_laroux_Пр разв на 2008г  2011года (8%) 192 03.12.07" xfId="1572"/>
    <cellStyle name="ÅëÈ­_ÇùÁ¶Àü_laroux_Пр разв на 2008г  2011года (8%) 192 03.12.07" xfId="1573"/>
    <cellStyle name="AeE­_CuA¶Au_laroux_Пр разв на 2008г  2011года (8%) 197 03.12.07" xfId="1574"/>
    <cellStyle name="ÅëÈ­_ÇùÁ¶Àü_laroux_Пр разв на 2008г  2011года (8%) 197 03.12.07" xfId="1575"/>
    <cellStyle name="AeE­_CuA¶Au_laroux_ТЭО 195000 БП 2008 1% рент 23% пов цен" xfId="1576"/>
    <cellStyle name="ÅëÈ­_ÇùÁ¶Àü_laroux_ТЭО 195000 БП 2008 1% рент 23% пов цен" xfId="1577"/>
    <cellStyle name="AeE­_CuA¶Au_laroux_ТЭО 205000 БП 2008 1% рент 23% пов цен" xfId="1578"/>
    <cellStyle name="ÅëÈ­_ÇùÁ¶Àü_laroux_ТЭО 205000 БП 2008 1% рент 23% пов цен" xfId="1579"/>
    <cellStyle name="AeE­_FAX?c?A" xfId="1580"/>
    <cellStyle name="ÅëÈ­_FAX¾ç½Ä" xfId="1581"/>
    <cellStyle name="AeE­_FLOW" xfId="1582"/>
    <cellStyle name="ÅëÈ­_FLOW" xfId="1583"/>
    <cellStyle name="AeE­_FLOW 2" xfId="1584"/>
    <cellStyle name="ÅëÈ­_FLOW 2" xfId="1585"/>
    <cellStyle name="AeE­_FLOW_bizness plan 2008 (version 1)" xfId="1586"/>
    <cellStyle name="ÅëÈ­_FLOW_bizness plan 2008 (version 1)" xfId="1587"/>
    <cellStyle name="AeE­_FLOW_Импорт- 2008 Биз-план АКxls" xfId="1588"/>
    <cellStyle name="ÅëÈ­_FLOW_Импорт- 2008 Биз-план АКxls" xfId="1589"/>
    <cellStyle name="AeE­_FLOW_Импорт- 2008 Биз-план АКxls (2)" xfId="1590"/>
    <cellStyle name="ÅëÈ­_FLOW_Импорт- 2008 Биз-план АКxls (2)" xfId="1591"/>
    <cellStyle name="AeE­_FLOW_Оборотный (2)" xfId="1592"/>
    <cellStyle name="ÅëÈ­_FLOW_Оборотный (2)" xfId="1593"/>
    <cellStyle name="AeE­_FLOW_Пр разв на 2008г  2011года (8%) 192 03.12.07" xfId="1594"/>
    <cellStyle name="ÅëÈ­_FLOW_Пр разв на 2008г  2011года (8%) 192 03.12.07" xfId="1595"/>
    <cellStyle name="AeE­_FLOW_Пр разв на 2008г  2011года (8%) 197 03.12.07" xfId="1596"/>
    <cellStyle name="ÅëÈ­_FLOW_Пр разв на 2008г  2011года (8%) 197 03.12.07" xfId="1597"/>
    <cellStyle name="AeE­_FLOW_ТЭО 195000 БП 2008 1% рент 23% пов цен" xfId="1598"/>
    <cellStyle name="ÅëÈ­_FLOW_ТЭО 195000 БП 2008 1% рент 23% пов цен" xfId="1599"/>
    <cellStyle name="AeE­_FLOW_ТЭО 205000 БП 2008 1% рент 23% пов цен" xfId="1600"/>
    <cellStyle name="ÅëÈ­_FLOW_ТЭО 205000 БП 2008 1% рент 23% пов цен" xfId="1601"/>
    <cellStyle name="AeE­_GT-10E?¶??i?U" xfId="1602"/>
    <cellStyle name="ÅëÈ­_GT-10È¸¶÷¸í´Ü" xfId="1603"/>
    <cellStyle name="AeE­_HW &amp; SW?n±?" xfId="1604"/>
    <cellStyle name="ÅëÈ­_HW &amp; SWºñ±³" xfId="1605"/>
    <cellStyle name="AeE­_laroux" xfId="1606"/>
    <cellStyle name="ÅëÈ­_laroux" xfId="1607"/>
    <cellStyle name="AeE­_laroux 2" xfId="1608"/>
    <cellStyle name="ÅëÈ­_laroux 2" xfId="1609"/>
    <cellStyle name="AeE­_laroux_1" xfId="1610"/>
    <cellStyle name="ÅëÈ­_laroux_1" xfId="1611"/>
    <cellStyle name="AeE­_laroux_1 2" xfId="1612"/>
    <cellStyle name="ÅëÈ­_laroux_1 2" xfId="1613"/>
    <cellStyle name="AeE­_MTG1" xfId="1614"/>
    <cellStyle name="ÅëÈ­_MTG1" xfId="1615"/>
    <cellStyle name="AeE­_MTG1 2" xfId="1616"/>
    <cellStyle name="ÅëÈ­_MTG1 2" xfId="1617"/>
    <cellStyle name="AeE­_MTG1_bizness plan 2008 (version 1)" xfId="1618"/>
    <cellStyle name="ÅëÈ­_MTG1_bizness plan 2008 (version 1)" xfId="1619"/>
    <cellStyle name="AeE­_MTG1_Импорт- 2008 Биз-план АКxls" xfId="1620"/>
    <cellStyle name="ÅëÈ­_MTG1_Импорт- 2008 Биз-план АКxls" xfId="1621"/>
    <cellStyle name="AeE­_MTG1_Импорт- 2008 Биз-план АКxls (2)" xfId="1622"/>
    <cellStyle name="ÅëÈ­_MTG1_Импорт- 2008 Биз-план АКxls (2)" xfId="1623"/>
    <cellStyle name="AeE­_MTG1_Оборотный (2)" xfId="1624"/>
    <cellStyle name="ÅëÈ­_MTG1_Оборотный (2)" xfId="1625"/>
    <cellStyle name="AeE­_MTG1_Пр разв на 2008г  2011года (8%) 192 03.12.07" xfId="1626"/>
    <cellStyle name="ÅëÈ­_MTG1_Пр разв на 2008г  2011года (8%) 192 03.12.07" xfId="1627"/>
    <cellStyle name="AeE­_MTG1_Пр разв на 2008г  2011года (8%) 197 03.12.07" xfId="1628"/>
    <cellStyle name="ÅëÈ­_MTG1_Пр разв на 2008г  2011года (8%) 197 03.12.07" xfId="1629"/>
    <cellStyle name="AeE­_MTG1_ТЭО 195000 БП 2008 1% рент 23% пов цен" xfId="1630"/>
    <cellStyle name="ÅëÈ­_MTG1_ТЭО 195000 БП 2008 1% рент 23% пов цен" xfId="1631"/>
    <cellStyle name="AeE­_MTG1_ТЭО 205000 БП 2008 1% рент 23% пов цен" xfId="1632"/>
    <cellStyle name="ÅëÈ­_MTG1_ТЭО 205000 БП 2008 1% рент 23% пов цен" xfId="1633"/>
    <cellStyle name="AeE­_MTG2 (2)" xfId="1634"/>
    <cellStyle name="ÅëÈ­_MTG2 (2)" xfId="1635"/>
    <cellStyle name="AeE­_MTG2 (2) 2" xfId="1636"/>
    <cellStyle name="ÅëÈ­_MTG2 (2) 2" xfId="1637"/>
    <cellStyle name="AeE­_MTG2 (2)_bizness plan 2008 (version 1)" xfId="1638"/>
    <cellStyle name="ÅëÈ­_MTG2 (2)_bizness plan 2008 (version 1)" xfId="1639"/>
    <cellStyle name="AeE­_MTG2 (2)_Импорт- 2008 Биз-план АКxls" xfId="1640"/>
    <cellStyle name="ÅëÈ­_MTG2 (2)_Импорт- 2008 Биз-план АКxls" xfId="1641"/>
    <cellStyle name="AeE­_MTG2 (2)_Импорт- 2008 Биз-план АКxls (2)" xfId="1642"/>
    <cellStyle name="ÅëÈ­_MTG2 (2)_Импорт- 2008 Биз-план АКxls (2)" xfId="1643"/>
    <cellStyle name="AeE­_MTG2 (2)_Оборотный (2)" xfId="1644"/>
    <cellStyle name="ÅëÈ­_MTG2 (2)_Оборотный (2)" xfId="1645"/>
    <cellStyle name="AeE­_MTG2 (2)_Пр разв на 2008г  2011года (8%) 192 03.12.07" xfId="1646"/>
    <cellStyle name="ÅëÈ­_MTG2 (2)_Пр разв на 2008г  2011года (8%) 192 03.12.07" xfId="1647"/>
    <cellStyle name="AeE­_MTG2 (2)_Пр разв на 2008г  2011года (8%) 197 03.12.07" xfId="1648"/>
    <cellStyle name="ÅëÈ­_MTG2 (2)_Пр разв на 2008г  2011года (8%) 197 03.12.07" xfId="1649"/>
    <cellStyle name="AeE­_MTG2 (2)_ТЭО 195000 БП 2008 1% рент 23% пов цен" xfId="1650"/>
    <cellStyle name="ÅëÈ­_MTG2 (2)_ТЭО 195000 БП 2008 1% рент 23% пов цен" xfId="1651"/>
    <cellStyle name="AeE­_MTG2 (2)_ТЭО 205000 БП 2008 1% рент 23% пов цен" xfId="1652"/>
    <cellStyle name="ÅëÈ­_MTG2 (2)_ТЭО 205000 БП 2008 1% рент 23% пов цен" xfId="1653"/>
    <cellStyle name="AeE­_MTG7" xfId="1654"/>
    <cellStyle name="ÅëÈ­_MTG7" xfId="1655"/>
    <cellStyle name="AeE­_MTG7 2" xfId="1656"/>
    <cellStyle name="ÅëÈ­_MTG7 2" xfId="1657"/>
    <cellStyle name="AeE­_MTG7_bizness plan 2008 (version 1)" xfId="1658"/>
    <cellStyle name="ÅëÈ­_MTG7_bizness plan 2008 (version 1)" xfId="1659"/>
    <cellStyle name="AeE­_MTG7_Импорт- 2008 Биз-план АКxls" xfId="1660"/>
    <cellStyle name="ÅëÈ­_MTG7_Импорт- 2008 Биз-план АКxls" xfId="1661"/>
    <cellStyle name="AeE­_MTG7_Импорт- 2008 Биз-план АКxls (2)" xfId="1662"/>
    <cellStyle name="ÅëÈ­_MTG7_Импорт- 2008 Биз-план АКxls (2)" xfId="1663"/>
    <cellStyle name="AeE­_MTG7_Оборотный (2)" xfId="1664"/>
    <cellStyle name="ÅëÈ­_MTG7_Оборотный (2)" xfId="1665"/>
    <cellStyle name="AeE­_MTG7_Пр разв на 2008г  2011года (8%) 192 03.12.07" xfId="1666"/>
    <cellStyle name="ÅëÈ­_MTG7_Пр разв на 2008г  2011года (8%) 192 03.12.07" xfId="1667"/>
    <cellStyle name="AeE­_MTG7_Пр разв на 2008г  2011года (8%) 197 03.12.07" xfId="1668"/>
    <cellStyle name="ÅëÈ­_MTG7_Пр разв на 2008г  2011года (8%) 197 03.12.07" xfId="1669"/>
    <cellStyle name="AeE­_MTG7_ТЭО 195000 БП 2008 1% рент 23% пов цен" xfId="1670"/>
    <cellStyle name="ÅëÈ­_MTG7_ТЭО 195000 БП 2008 1% рент 23% пов цен" xfId="1671"/>
    <cellStyle name="AeE­_MTG7_ТЭО 205000 БП 2008 1% рент 23% пов цен" xfId="1672"/>
    <cellStyle name="ÅëÈ­_MTG7_ТЭО 205000 БП 2008 1% рент 23% пов цен" xfId="1673"/>
    <cellStyle name="AeE­_Sheet1" xfId="1674"/>
    <cellStyle name="ÅëÈ­_Sheet1" xfId="1675"/>
    <cellStyle name="AeE­_Sheet1 2" xfId="1676"/>
    <cellStyle name="ÅëÈ­_Sheet1 2" xfId="1677"/>
    <cellStyle name="AeE­_Sheet4" xfId="1678"/>
    <cellStyle name="ÅëÈ­_Sheet4" xfId="1679"/>
    <cellStyle name="AeE­_Sheet4 2" xfId="1680"/>
    <cellStyle name="ÅëÈ­_Sheet4 2" xfId="1681"/>
    <cellStyle name="Alilciue [0]_ 2003 aia" xfId="1682"/>
    <cellStyle name="Alilciue_ 2003 aia" xfId="1683"/>
    <cellStyle name="AP" xfId="1684"/>
    <cellStyle name="Arial" xfId="1685"/>
    <cellStyle name="ÄÞ¸¶ [0]" xfId="1686"/>
    <cellStyle name="ÄÞ¸¶ [0] 2" xfId="1687"/>
    <cellStyle name="AÞ¸¶ [0]_´e¿iAaCI¿aA≫ " xfId="1688"/>
    <cellStyle name="ÄÞ¸¶_´ë¿ìÃâÇÏ¿äÃ» " xfId="1689"/>
    <cellStyle name="AÞ¸¶_´e¿iAaCI¿aA≫ " xfId="1690"/>
    <cellStyle name="ÄᅎbÄ_x000f_bÌÄᅞbಐÄᅮb಴Äᅾb೐Äᆎb೰ÄᆞbഐÄᆮb԰ÁᆾbմÁᇎbָÁᇞb؀ÁᇮbوÁᇾbÁሎbÁሞbÁሮbÁ춈è_x0010_" xfId="1691"/>
    <cellStyle name="Bad" xfId="1692"/>
    <cellStyle name="Bad 2" xfId="1693"/>
    <cellStyle name="Bad 2 2" xfId="1694"/>
    <cellStyle name="Bad 2_Инвестка 2014 от МЭ (финиш)" xfId="1695"/>
    <cellStyle name="Bad 3" xfId="1696"/>
    <cellStyle name="Bad 4" xfId="1697"/>
    <cellStyle name="Bad 5" xfId="1698"/>
    <cellStyle name="Bad_база" xfId="1699"/>
    <cellStyle name="BMU001" xfId="1700"/>
    <cellStyle name="BMU001 2" xfId="1701"/>
    <cellStyle name="BMU001_уточн.ож.эксп.1кв.14г (17.03.14г)" xfId="1702"/>
    <cellStyle name="BMU002" xfId="1703"/>
    <cellStyle name="BMU002 2" xfId="1704"/>
    <cellStyle name="BMU002_уточн.ож.эксп.1кв.14г (17.03.14г)" xfId="1705"/>
    <cellStyle name="BMU002B" xfId="1706"/>
    <cellStyle name="BMU002P1" xfId="1707"/>
    <cellStyle name="BMU002P1 2" xfId="1708"/>
    <cellStyle name="BMU002P1_уточн.ож.эксп.1кв.14г (17.03.14г)" xfId="1709"/>
    <cellStyle name="BMU003" xfId="1710"/>
    <cellStyle name="BMU004" xfId="1711"/>
    <cellStyle name="BMU005" xfId="1712"/>
    <cellStyle name="BMU005B" xfId="1713"/>
    <cellStyle name="BMU005K" xfId="1714"/>
    <cellStyle name="BuiltOpt_Content" xfId="1715"/>
    <cellStyle name="C" xfId="1716"/>
    <cellStyle name="C?AO_???AIA?" xfId="1717"/>
    <cellStyle name="Ç¥ÁØ_´ë¿ìÃâÇÏ¿äÃ» " xfId="1718"/>
    <cellStyle name="C￥AØ_´e¿iAaCI¿aA≫ " xfId="1719"/>
    <cellStyle name="Calc Currency (0)" xfId="1720"/>
    <cellStyle name="Calc Currency (0) 2" xfId="1721"/>
    <cellStyle name="Calc Currency (2)" xfId="1722"/>
    <cellStyle name="Calc Currency (2) 2" xfId="1723"/>
    <cellStyle name="Calc Percent (0)" xfId="1724"/>
    <cellStyle name="Calc Percent (0) 2" xfId="1725"/>
    <cellStyle name="Calc Percent (1)" xfId="1726"/>
    <cellStyle name="Calc Percent (1) 2" xfId="1727"/>
    <cellStyle name="Calc Percent (2)" xfId="1728"/>
    <cellStyle name="Calc Percent (2) 2" xfId="1729"/>
    <cellStyle name="Calc Units (0)" xfId="1730"/>
    <cellStyle name="Calc Units (0) 2" xfId="1731"/>
    <cellStyle name="Calc Units (1)" xfId="1732"/>
    <cellStyle name="Calc Units (1) 2" xfId="1733"/>
    <cellStyle name="Calc Units (2)" xfId="1734"/>
    <cellStyle name="Calculation" xfId="1735"/>
    <cellStyle name="Calculation 2" xfId="1736"/>
    <cellStyle name="Calculation 2 2" xfId="1737"/>
    <cellStyle name="Calculation 2_Инвестка 2014 от МЭ (финиш)" xfId="1738"/>
    <cellStyle name="Calculation 3" xfId="1739"/>
    <cellStyle name="Calculation 4" xfId="1740"/>
    <cellStyle name="Calculation 5" xfId="1741"/>
    <cellStyle name="Calculation_база" xfId="1742"/>
    <cellStyle name="category" xfId="1743"/>
    <cellStyle name="Check Cell" xfId="1744"/>
    <cellStyle name="Check Cell 2" xfId="1745"/>
    <cellStyle name="Check Cell 2 2" xfId="1746"/>
    <cellStyle name="Check Cell 2_Инвестка 2014 от МЭ (финиш)" xfId="1747"/>
    <cellStyle name="Check Cell 3" xfId="1748"/>
    <cellStyle name="Check Cell 4" xfId="1749"/>
    <cellStyle name="Check Cell 5" xfId="1750"/>
    <cellStyle name="Check Cell_база" xfId="1751"/>
    <cellStyle name="CombinedVol_Data" xfId="1752"/>
    <cellStyle name="Comma" xfId="1753"/>
    <cellStyle name="Comma  - Style1" xfId="1754"/>
    <cellStyle name="Comma  - Style1 2" xfId="1755"/>
    <cellStyle name="Comma  - Style2" xfId="1756"/>
    <cellStyle name="Comma  - Style2 2" xfId="1757"/>
    <cellStyle name="Comma  - Style3" xfId="1758"/>
    <cellStyle name="Comma  - Style3 2" xfId="1759"/>
    <cellStyle name="Comma  - Style4" xfId="1760"/>
    <cellStyle name="Comma  - Style4 2" xfId="1761"/>
    <cellStyle name="Comma  - Style5" xfId="1762"/>
    <cellStyle name="Comma  - Style5 2" xfId="1763"/>
    <cellStyle name="Comma  - Style6" xfId="1764"/>
    <cellStyle name="Comma  - Style6 2" xfId="1765"/>
    <cellStyle name="Comma  - Style7" xfId="1766"/>
    <cellStyle name="Comma  - Style7 2" xfId="1767"/>
    <cellStyle name="Comma  - Style8" xfId="1768"/>
    <cellStyle name="Comma  - Style8 2" xfId="1769"/>
    <cellStyle name="Comma [0]_ SG&amp;A Bridge " xfId="1770"/>
    <cellStyle name="Comma [00]" xfId="1771"/>
    <cellStyle name="Comma [00] 2" xfId="1772"/>
    <cellStyle name="Comma 2" xfId="1773"/>
    <cellStyle name="Comma_ SG&amp;A Bridge" xfId="1774"/>
    <cellStyle name="Comma0" xfId="1775"/>
    <cellStyle name="Comma0 2" xfId="1776"/>
    <cellStyle name="common" xfId="1777"/>
    <cellStyle name="common 2" xfId="1778"/>
    <cellStyle name="Currency" xfId="1779"/>
    <cellStyle name="Currency [0]_ SG&amp;A Bridge " xfId="1780"/>
    <cellStyle name="Currency [00]" xfId="1781"/>
    <cellStyle name="Currency 2" xfId="1782"/>
    <cellStyle name="Currency 3" xfId="1783"/>
    <cellStyle name="Currency_ SG&amp;A Bridge " xfId="1784"/>
    <cellStyle name="Currency0" xfId="1785"/>
    <cellStyle name="Currency0 2" xfId="1786"/>
    <cellStyle name="Currency0_РИП" xfId="1787"/>
    <cellStyle name="Currency1" xfId="1788"/>
    <cellStyle name="custom" xfId="1789"/>
    <cellStyle name="custom 2" xfId="1790"/>
    <cellStyle name="Date" xfId="1791"/>
    <cellStyle name="Date 2" xfId="1792"/>
    <cellStyle name="Date Short" xfId="1793"/>
    <cellStyle name="Date_ИМПОРТОЗАМЕЩЕНИЕ" xfId="1794"/>
    <cellStyle name="Dezimal [0]_35ERI8T2gbIEMixb4v26icuOo" xfId="1795"/>
    <cellStyle name="Dezimal_35ERI8T2gbIEMixb4v26icuOo" xfId="1796"/>
    <cellStyle name="eD" xfId="1797"/>
    <cellStyle name="Edited_Data" xfId="1798"/>
    <cellStyle name="Emphasis 1" xfId="1799"/>
    <cellStyle name="Emphasis 1 2" xfId="1800"/>
    <cellStyle name="Emphasis 1 2 2" xfId="1801"/>
    <cellStyle name="Emphasis 1 2_Инвестка 2014 от МЭ (финиш)" xfId="1802"/>
    <cellStyle name="Emphasis 1 3" xfId="1803"/>
    <cellStyle name="Emphasis 1_база" xfId="1804"/>
    <cellStyle name="Emphasis 2" xfId="1805"/>
    <cellStyle name="Emphasis 2 2" xfId="1806"/>
    <cellStyle name="Emphasis 2 2 2" xfId="1807"/>
    <cellStyle name="Emphasis 2 2_Инвестка 2014 от МЭ (финиш)" xfId="1808"/>
    <cellStyle name="Emphasis 2 3" xfId="1809"/>
    <cellStyle name="Emphasis 2_база" xfId="1810"/>
    <cellStyle name="Emphasis 3" xfId="1811"/>
    <cellStyle name="Emphasis 3 2" xfId="1812"/>
    <cellStyle name="Emphasis 3 2 2" xfId="1813"/>
    <cellStyle name="Emphasis 3 2_Инвестка 2014 от МЭ (финиш)" xfId="1814"/>
    <cellStyle name="Emphasis 3 3" xfId="1815"/>
    <cellStyle name="Emphasis 3_база" xfId="1816"/>
    <cellStyle name="Enter Currency (0)" xfId="1817"/>
    <cellStyle name="Enter Currency (0) 2" xfId="1818"/>
    <cellStyle name="Enter Currency (2)" xfId="1819"/>
    <cellStyle name="Enter Units (0)" xfId="1820"/>
    <cellStyle name="Enter Units (0) 2" xfId="1821"/>
    <cellStyle name="Enter Units (1)" xfId="1822"/>
    <cellStyle name="Enter Units (2)" xfId="1823"/>
    <cellStyle name="Estimated_Data" xfId="1824"/>
    <cellStyle name="Euro" xfId="1825"/>
    <cellStyle name="Euro 2" xfId="1826"/>
    <cellStyle name="Explanatory Text" xfId="1827"/>
    <cellStyle name="F2" xfId="1828"/>
    <cellStyle name="F2 2" xfId="1829"/>
    <cellStyle name="F3" xfId="1830"/>
    <cellStyle name="F3 2" xfId="1831"/>
    <cellStyle name="F4" xfId="1832"/>
    <cellStyle name="F5" xfId="1833"/>
    <cellStyle name="F5 2" xfId="1834"/>
    <cellStyle name="F6" xfId="1835"/>
    <cellStyle name="F6 2" xfId="1836"/>
    <cellStyle name="F7" xfId="1837"/>
    <cellStyle name="F7 2" xfId="1838"/>
    <cellStyle name="F8" xfId="1839"/>
    <cellStyle name="Fixed" xfId="1840"/>
    <cellStyle name="Fixed 2" xfId="1841"/>
    <cellStyle name="Followed Hyperlink_Pril 1 k Rasp 1177 ot 22 09 2006 po NEW Tadb Ayol" xfId="1842"/>
    <cellStyle name="Forecast_Data" xfId="1843"/>
    <cellStyle name="Good" xfId="1844"/>
    <cellStyle name="Good 2" xfId="1845"/>
    <cellStyle name="Good 2 2" xfId="1846"/>
    <cellStyle name="Good 2_Инвестка 2014 от МЭ (финиш)" xfId="1847"/>
    <cellStyle name="Good 3" xfId="1848"/>
    <cellStyle name="Good 4" xfId="1849"/>
    <cellStyle name="Good 5" xfId="1850"/>
    <cellStyle name="Good_база" xfId="1851"/>
    <cellStyle name="Grey" xfId="1852"/>
    <cellStyle name="HEADER" xfId="1853"/>
    <cellStyle name="Header1" xfId="1854"/>
    <cellStyle name="Header2" xfId="1855"/>
    <cellStyle name="Heading 1" xfId="1856"/>
    <cellStyle name="Heading 1 2" xfId="1857"/>
    <cellStyle name="Heading 1 2 2" xfId="1858"/>
    <cellStyle name="Heading 1 3" xfId="1859"/>
    <cellStyle name="Heading 1 4" xfId="1860"/>
    <cellStyle name="Heading 1_база" xfId="1861"/>
    <cellStyle name="Heading 2" xfId="1862"/>
    <cellStyle name="Heading 2 2" xfId="1863"/>
    <cellStyle name="Heading 2 2 2" xfId="1864"/>
    <cellStyle name="Heading 2 3" xfId="1865"/>
    <cellStyle name="Heading 2 4" xfId="1866"/>
    <cellStyle name="Heading 2_база" xfId="1867"/>
    <cellStyle name="Heading 3" xfId="1868"/>
    <cellStyle name="Heading 3 2" xfId="1869"/>
    <cellStyle name="Heading 3 2 2" xfId="1870"/>
    <cellStyle name="Heading 3 2_Инвестка 2014 от МЭ (финиш)" xfId="1871"/>
    <cellStyle name="Heading 3 3" xfId="1872"/>
    <cellStyle name="Heading 3 4" xfId="1873"/>
    <cellStyle name="Heading 3 5" xfId="1874"/>
    <cellStyle name="Heading 3_база" xfId="1875"/>
    <cellStyle name="Heading 4" xfId="1876"/>
    <cellStyle name="Heading 4 2" xfId="1877"/>
    <cellStyle name="Heading 4 2 2" xfId="1878"/>
    <cellStyle name="Heading 4 2_Инвестка 2014 от МЭ (финиш)" xfId="1879"/>
    <cellStyle name="Heading 4 3" xfId="1880"/>
    <cellStyle name="Heading 4 4" xfId="1881"/>
    <cellStyle name="Heading 4 5" xfId="1882"/>
    <cellStyle name="Heading 4_база" xfId="1883"/>
    <cellStyle name="Hyperlink" xfId="1884"/>
    <cellStyle name="I?ioaioiue" xfId="1885"/>
    <cellStyle name="I`u?iue_Deri98_D" xfId="1886"/>
    <cellStyle name="Iau?iue" xfId="1887"/>
    <cellStyle name="Îáû÷íûé_Êíèãà3" xfId="1888"/>
    <cellStyle name="iles|_x0005_h" xfId="1889"/>
    <cellStyle name="Ineduararr?n? acdldnnueer" xfId="1890"/>
    <cellStyle name="Input" xfId="1891"/>
    <cellStyle name="Input [yellow]" xfId="1892"/>
    <cellStyle name="Input 2" xfId="1893"/>
    <cellStyle name="Input 2 2" xfId="1894"/>
    <cellStyle name="Input 2_Инвестка 2014 от МЭ (финиш)" xfId="1895"/>
    <cellStyle name="Input 3" xfId="1896"/>
    <cellStyle name="Input 4" xfId="1897"/>
    <cellStyle name="Input 5" xfId="1898"/>
    <cellStyle name="Input_1. Расчет т. роста ТП за 2013г. и прогноз на 2014г. (11-05.11.13г)" xfId="1899"/>
    <cellStyle name="Item_Current" xfId="1900"/>
    <cellStyle name="KAGE" xfId="1901"/>
    <cellStyle name="les" xfId="1902"/>
    <cellStyle name="Link Currency (0)" xfId="1903"/>
    <cellStyle name="Link Currency (0) 2" xfId="1904"/>
    <cellStyle name="Link Currency (2)" xfId="1905"/>
    <cellStyle name="Link Units (0)" xfId="1906"/>
    <cellStyle name="Link Units (0) 2" xfId="1907"/>
    <cellStyle name="Link Units (1)" xfId="1908"/>
    <cellStyle name="Link Units (2)" xfId="1909"/>
    <cellStyle name="Linked Cell" xfId="1910"/>
    <cellStyle name="Linked Cell 2" xfId="1911"/>
    <cellStyle name="Linked Cell 2 2" xfId="1912"/>
    <cellStyle name="Linked Cell 3" xfId="1913"/>
    <cellStyle name="Linked Cell 4" xfId="1914"/>
    <cellStyle name="Linked Cell_база" xfId="1915"/>
    <cellStyle name="Milliers [0]_!!!GO" xfId="1916"/>
    <cellStyle name="Milliers_!!!GO" xfId="1917"/>
    <cellStyle name="Model" xfId="1918"/>
    <cellStyle name="Monétaire [0]_!!!GO" xfId="1919"/>
    <cellStyle name="Monétaire_!!!GO" xfId="1920"/>
    <cellStyle name="mystyle" xfId="1921"/>
    <cellStyle name="Neutral" xfId="1922"/>
    <cellStyle name="Neutral 2" xfId="1923"/>
    <cellStyle name="Neutral 2 2" xfId="1924"/>
    <cellStyle name="Neutral 2_Инвестка 2014 от МЭ (финиш)" xfId="1925"/>
    <cellStyle name="Neutral 3" xfId="1926"/>
    <cellStyle name="Neutral 4" xfId="1927"/>
    <cellStyle name="Neutral 5" xfId="1928"/>
    <cellStyle name="Neutral_база" xfId="1929"/>
    <cellStyle name="normal" xfId="1930"/>
    <cellStyle name="Normal - Style1" xfId="1931"/>
    <cellStyle name="Normal - Style1 2" xfId="1932"/>
    <cellStyle name="normal 2" xfId="1933"/>
    <cellStyle name="Normal_ SG&amp;A Bridge " xfId="1934"/>
    <cellStyle name="Note" xfId="1935"/>
    <cellStyle name="Note 2" xfId="1936"/>
    <cellStyle name="Note 2 2" xfId="1937"/>
    <cellStyle name="Note 3" xfId="1938"/>
    <cellStyle name="Note 4" xfId="1939"/>
    <cellStyle name="Note_1. Расчет т. роста ТП за 2013г. и прогноз на 2014г. (11-05.11.13г)" xfId="1940"/>
    <cellStyle name="Nun??c [0]_ 2003 aia" xfId="1941"/>
    <cellStyle name="Nun??c_ 2003 aia" xfId="1942"/>
    <cellStyle name="№йєРАІ_±вЕё" xfId="1943"/>
    <cellStyle name="Ociriniaue [0]_1" xfId="1944"/>
    <cellStyle name="Ociriniaue_1" xfId="1945"/>
    <cellStyle name="Oeiainiaue" xfId="1946"/>
    <cellStyle name="Oeiainiaue [0]" xfId="1947"/>
    <cellStyle name="Ôèíàíñîâûé [0]_Êíèãà3" xfId="1948"/>
    <cellStyle name="Oeiainiaue [0]_Графики" xfId="1949"/>
    <cellStyle name="Oeiainiaue_,, 255 якуни" xfId="1950"/>
    <cellStyle name="Ôèíàíñîâûé_Êíèãà3" xfId="1951"/>
    <cellStyle name="Oeiainiaue_вазирл пустой" xfId="1952"/>
    <cellStyle name="Option_Added_Cont_Desc" xfId="1953"/>
    <cellStyle name="Output" xfId="1954"/>
    <cellStyle name="Output 2" xfId="1955"/>
    <cellStyle name="Output 2 2" xfId="1956"/>
    <cellStyle name="Output 2_Инвестка 2014 от МЭ (финиш)" xfId="1957"/>
    <cellStyle name="Output 3" xfId="1958"/>
    <cellStyle name="Output 4" xfId="1959"/>
    <cellStyle name="Output 5" xfId="1960"/>
    <cellStyle name="Output_база" xfId="1961"/>
    <cellStyle name="Percent" xfId="1962"/>
    <cellStyle name="Percent [0]" xfId="1963"/>
    <cellStyle name="Percent [00]" xfId="1964"/>
    <cellStyle name="Percent [00] 2" xfId="1965"/>
    <cellStyle name="Percent [2]" xfId="1966"/>
    <cellStyle name="Percent [2] 2" xfId="1967"/>
    <cellStyle name="Percent 2" xfId="1968"/>
    <cellStyle name="Percent_1 кв ФАКТОР" xfId="1969"/>
    <cellStyle name="Preliminary_Data" xfId="1970"/>
    <cellStyle name="PrePop Currency (0)" xfId="1971"/>
    <cellStyle name="PrePop Currency (0) 2" xfId="1972"/>
    <cellStyle name="PrePop Currency (2)" xfId="1973"/>
    <cellStyle name="PrePop Units (0)" xfId="1974"/>
    <cellStyle name="PrePop Units (0) 2" xfId="1975"/>
    <cellStyle name="PrePop Units (1)" xfId="1976"/>
    <cellStyle name="PrePop Units (2)" xfId="1977"/>
    <cellStyle name="Prices_Data" xfId="1978"/>
    <cellStyle name="PSChar" xfId="1979"/>
    <cellStyle name="PSDate" xfId="1980"/>
    <cellStyle name="PSDec" xfId="1981"/>
    <cellStyle name="PSHeading" xfId="1982"/>
    <cellStyle name="PSInt" xfId="1983"/>
    <cellStyle name="PSSpacer" xfId="1984"/>
    <cellStyle name="R?" xfId="1985"/>
    <cellStyle name="s]_x000d__x000a_;load=rrtsklst.exe_x000d__x000a_Beep=yes_x000d__x000a_NullPort=None_x000d__x000a_BorderWidth=3_x000d__x000a_CursorBlinkRate=530_x000d__x000a_DoubleClickSpeed=452_x000d__x000a_Programs=com" xfId="1986"/>
    <cellStyle name="s]_x000d__x000a_load=_x000d__x000a_run=_x000d__x000a_NullPort=None_x000d__x000a_device=Epson FX-1170,EPSON9,LPT1:_x000d__x000a__x000d__x000a_[Desktop]_x000d__x000a_Wallpaper=C:\WIN95\SKY.BMP_x000d__x000a_TileWallpap" xfId="1987"/>
    <cellStyle name="S0" xfId="1988"/>
    <cellStyle name="S1" xfId="1989"/>
    <cellStyle name="S10" xfId="1990"/>
    <cellStyle name="S10 65" xfId="1991"/>
    <cellStyle name="S2" xfId="1992"/>
    <cellStyle name="S3" xfId="1993"/>
    <cellStyle name="S4" xfId="1994"/>
    <cellStyle name="S5" xfId="1995"/>
    <cellStyle name="S6" xfId="1996"/>
    <cellStyle name="S7" xfId="1997"/>
    <cellStyle name="S8" xfId="1998"/>
    <cellStyle name="S9" xfId="1999"/>
    <cellStyle name="sche|_x0005_" xfId="2000"/>
    <cellStyle name="Sheet Title" xfId="2001"/>
    <cellStyle name="Sheet Title 2" xfId="2002"/>
    <cellStyle name="Sheet Title 2 2" xfId="2003"/>
    <cellStyle name="Sheet Title 2_Инвестка 2014 от МЭ (финиш)" xfId="2004"/>
    <cellStyle name="Sheet Title 3" xfId="2005"/>
    <cellStyle name="Sheet Title_база" xfId="2006"/>
    <cellStyle name="STANDARD" xfId="2007"/>
    <cellStyle name="subhead" xfId="2008"/>
    <cellStyle name="Text Indent A" xfId="2009"/>
    <cellStyle name="Text Indent B" xfId="2010"/>
    <cellStyle name="Text Indent C" xfId="2011"/>
    <cellStyle name="Text Indent C 2" xfId="2012"/>
    <cellStyle name="Title" xfId="2013"/>
    <cellStyle name="Total" xfId="2014"/>
    <cellStyle name="Total 2" xfId="2015"/>
    <cellStyle name="Total 2 2" xfId="2016"/>
    <cellStyle name="Total 3" xfId="2017"/>
    <cellStyle name="Total 4" xfId="2018"/>
    <cellStyle name="Total_база" xfId="2019"/>
    <cellStyle name="Vehicle_Benchmark" xfId="2020"/>
    <cellStyle name="Version_Header" xfId="2021"/>
    <cellStyle name="Volumes_Data" xfId="2022"/>
    <cellStyle name="W?hrung [0]_35ERI8T2gbIEMixb4v26icuOo" xfId="2023"/>
    <cellStyle name="W?hrung_35ERI8T2gbIEMixb4v26icuOo" xfId="2024"/>
    <cellStyle name="Warning Text" xfId="2025"/>
    <cellStyle name="Warning Text 2" xfId="2026"/>
    <cellStyle name="Warning Text 2 2" xfId="2027"/>
    <cellStyle name="Warning Text 2_Инвестка 2014 от МЭ (финиш)" xfId="2028"/>
    <cellStyle name="Warning Text 3" xfId="2029"/>
    <cellStyle name="Warning Text_база" xfId="2030"/>
    <cellStyle name="Wдhrung [0]_Software Project Status" xfId="2031"/>
    <cellStyle name="Wдhrung_Software Project Status" xfId="2032"/>
    <cellStyle name="Wไhrung [0]_35ERI8T2gbIEMixb4v26icuOo" xfId="2033"/>
    <cellStyle name="Wไhrung_35ERI8T2gbIEMixb4v26icuOo" xfId="2034"/>
    <cellStyle name="XLS'|_x0005_t" xfId="2035"/>
    <cellStyle name="Акцент1 2" xfId="2036"/>
    <cellStyle name="Акцент1 3" xfId="2037"/>
    <cellStyle name="Акцент2 2" xfId="2038"/>
    <cellStyle name="Акцент2 3" xfId="2039"/>
    <cellStyle name="Акцент3 2" xfId="2040"/>
    <cellStyle name="Акцент3 3" xfId="2041"/>
    <cellStyle name="Акцент4 2" xfId="2042"/>
    <cellStyle name="Акцент4 3" xfId="2043"/>
    <cellStyle name="Акцент5 2" xfId="2044"/>
    <cellStyle name="Акцент5 3" xfId="2045"/>
    <cellStyle name="Акцент6 2" xfId="2046"/>
    <cellStyle name="Акцент6 3" xfId="2047"/>
    <cellStyle name="Баланс ИПК &quot;ШАРК&quot; (в рублях)" xfId="2048"/>
    <cellStyle name="Ввод" xfId="2049"/>
    <cellStyle name="Ввод  2" xfId="2050"/>
    <cellStyle name="Ввод  3" xfId="2051"/>
    <cellStyle name="Вывод 2" xfId="2052"/>
    <cellStyle name="Вывод 3" xfId="2053"/>
    <cellStyle name="Вычисление 2" xfId="2054"/>
    <cellStyle name="Вычисление 3" xfId="2055"/>
    <cellStyle name="Денежный [0] 2" xfId="2056"/>
    <cellStyle name="Денежный 2" xfId="2057"/>
    <cellStyle name="Денежный 2 2" xfId="2058"/>
    <cellStyle name="Денежный 3" xfId="2059"/>
    <cellStyle name="Денежный 3 2" xfId="2060"/>
    <cellStyle name="ДЮё¶ [0]" xfId="2061"/>
    <cellStyle name="ДЮё¶_±вЕё" xfId="2062"/>
    <cellStyle name="ЕлИ­ [0]" xfId="2063"/>
    <cellStyle name="ЕлИ­_±вЕё" xfId="2064"/>
    <cellStyle name="ельводхоз" xfId="2065"/>
    <cellStyle name="ельводхоз 2" xfId="2066"/>
    <cellStyle name="Заголовок 1 2" xfId="2067"/>
    <cellStyle name="Заголовок 1 3" xfId="2068"/>
    <cellStyle name="Заголовок 2 2" xfId="2069"/>
    <cellStyle name="Заголовок 2 3" xfId="2070"/>
    <cellStyle name="Заголовок 3 2" xfId="2071"/>
    <cellStyle name="Заголовок 3 3" xfId="2072"/>
    <cellStyle name="Заголовок 4 2" xfId="2073"/>
    <cellStyle name="Заголовок 4 3" xfId="2074"/>
    <cellStyle name="Заметка" xfId="2075"/>
    <cellStyle name="ЗҐБШ_±вИ№ЅЗLAN(АьБ¦Б¶°З)" xfId="2076"/>
    <cellStyle name="Итог 2" xfId="2077"/>
    <cellStyle name="Итог 3" xfId="2078"/>
    <cellStyle name="Контрольная ячейка 2" xfId="2079"/>
    <cellStyle name="Контрольная ячейка 3" xfId="2080"/>
    <cellStyle name="Название 2" xfId="2081"/>
    <cellStyle name="Название 3" xfId="2082"/>
    <cellStyle name="Нейтральный 2" xfId="2083"/>
    <cellStyle name="Нейтральный 3" xfId="2084"/>
    <cellStyle name="Њ…‹?ђO‚e [0.00]_PRODUCT DETAIL Q1" xfId="2085"/>
    <cellStyle name="Њ…‹?ђO‚e_PRODUCT DETAIL Q1" xfId="2086"/>
    <cellStyle name="Њ…‹жђШ‚и [0.00]_PRODUCT DETAIL Q1" xfId="2087"/>
    <cellStyle name="Њ…‹жђШ‚и_PRODUCT DETAIL Q1" xfId="2088"/>
    <cellStyle name="Обычнщй_907ШОХ" xfId="2089"/>
    <cellStyle name="Обычны?MAY" xfId="2090"/>
    <cellStyle name="Обычны?new" xfId="2091"/>
    <cellStyle name="Обычны?Sheet1" xfId="2092"/>
    <cellStyle name="Обычны?Sheet1 (2)" xfId="2093"/>
    <cellStyle name="Обычны?Sheet1 (3)" xfId="2094"/>
    <cellStyle name="Обычны?Ин?DAMAS (2)" xfId="2095"/>
    <cellStyle name="Обычны?Ин?TICO (2)" xfId="2096"/>
    <cellStyle name="Обычный" xfId="0" builtinId="0"/>
    <cellStyle name="Обычный 10" xfId="2097"/>
    <cellStyle name="Обычный 10 2" xfId="2098"/>
    <cellStyle name="Обычный 11" xfId="2099"/>
    <cellStyle name="Обычный 11 2" xfId="2100"/>
    <cellStyle name="Обычный 11 3" xfId="2101"/>
    <cellStyle name="Обычный 12" xfId="2102"/>
    <cellStyle name="Обычный 12 2" xfId="2103"/>
    <cellStyle name="Обычный 13" xfId="2104"/>
    <cellStyle name="Обычный 13 2" xfId="2105"/>
    <cellStyle name="Обычный 14" xfId="2106"/>
    <cellStyle name="Обычный 15" xfId="2107"/>
    <cellStyle name="Обычный 15 2" xfId="2108"/>
    <cellStyle name="Обычный 16" xfId="2109"/>
    <cellStyle name="Обычный 16 2" xfId="2110"/>
    <cellStyle name="Обычный 16_Иловалар" xfId="2111"/>
    <cellStyle name="Обычный 17" xfId="2112"/>
    <cellStyle name="Обычный 18" xfId="2113"/>
    <cellStyle name="Обычный 18 2" xfId="2114"/>
    <cellStyle name="Обычный 19" xfId="2115"/>
    <cellStyle name="Обычный 2" xfId="2116"/>
    <cellStyle name="Обычный 2 2" xfId="2117"/>
    <cellStyle name="Обычный 2 2 2" xfId="2118"/>
    <cellStyle name="Обычный 2 2 2 2" xfId="2119"/>
    <cellStyle name="Обычный 2 2 2_1. Расчет т. роста ТП за 2013г. и прогноз на 2014г. (11-05.11.13г)" xfId="2120"/>
    <cellStyle name="Обычный 2 2 3" xfId="2121"/>
    <cellStyle name="Обычный 2 2 3 2" xfId="2122"/>
    <cellStyle name="Обычный 2 2 3_уточн.ож.эксп.1кв.14г (17.03.14г)" xfId="2123"/>
    <cellStyle name="Обычный 2 2 4" xfId="2124"/>
    <cellStyle name="Обычный 2 2 4 2" xfId="2125"/>
    <cellStyle name="Обычный 2 2 4 3" xfId="2126"/>
    <cellStyle name="Обычный 2 2 5" xfId="2127"/>
    <cellStyle name="Обычный 2 2 5 2" xfId="2128"/>
    <cellStyle name="Обычный 2 2 6" xfId="2129"/>
    <cellStyle name="Обычный 2 2 6 2" xfId="2130"/>
    <cellStyle name="Обычный 2 2 7" xfId="2131"/>
    <cellStyle name="Обычный 2 2 7 2" xfId="2132"/>
    <cellStyle name="Обычный 2 2 8" xfId="2133"/>
    <cellStyle name="Обычный 2 2 9" xfId="2134"/>
    <cellStyle name="Обычный 2 2_1 кв.2013г.ожидаемый" xfId="2135"/>
    <cellStyle name="Обычный 2 3" xfId="2136"/>
    <cellStyle name="Обычный 2 3 2" xfId="2137"/>
    <cellStyle name="Обычный 2 3 2 2" xfId="2138"/>
    <cellStyle name="Обычный 2 3 2 3" xfId="2139"/>
    <cellStyle name="Обычный 2 3 3" xfId="2140"/>
    <cellStyle name="Обычный 2 3_Иловалар" xfId="2141"/>
    <cellStyle name="Обычный 2 4" xfId="2142"/>
    <cellStyle name="Обычный 2 5" xfId="2143"/>
    <cellStyle name="Обычный 2 5 2" xfId="2144"/>
    <cellStyle name="Обычный 2 6" xfId="2145"/>
    <cellStyle name="Обычный 2 7" xfId="2146"/>
    <cellStyle name="Обычный 2 8" xfId="2147"/>
    <cellStyle name="Обычный 2_1. Осн. ТЭП январь2013г. (05.02.13г)" xfId="2148"/>
    <cellStyle name="Обычный 20" xfId="2149"/>
    <cellStyle name="Обычный 21" xfId="2150"/>
    <cellStyle name="Обычный 21 2" xfId="2151"/>
    <cellStyle name="Обычный 22" xfId="2152"/>
    <cellStyle name="Обычный 23" xfId="2153"/>
    <cellStyle name="Обычный 24" xfId="2154"/>
    <cellStyle name="Обычный 25" xfId="2155"/>
    <cellStyle name="Обычный 26" xfId="2156"/>
    <cellStyle name="Обычный 27" xfId="2157"/>
    <cellStyle name="Обычный 28" xfId="2158"/>
    <cellStyle name="Обычный 29" xfId="2159"/>
    <cellStyle name="Обычный 3" xfId="2160"/>
    <cellStyle name="Обычный 3 2" xfId="2161"/>
    <cellStyle name="Обычный 3 2 2" xfId="2162"/>
    <cellStyle name="Обычный 3 2 2 2" xfId="2163"/>
    <cellStyle name="Обычный 3 2 2_паспорт локализации холодильников 2012г версия для Р.М " xfId="2164"/>
    <cellStyle name="Обычный 3 2 3" xfId="2165"/>
    <cellStyle name="Обычный 3 2_паспорт локализации холодильников 2012г версия для Р.М " xfId="2166"/>
    <cellStyle name="Обычный 3 3" xfId="2167"/>
    <cellStyle name="Обычный 3 3 2" xfId="2168"/>
    <cellStyle name="Обычный 3 3 3" xfId="2169"/>
    <cellStyle name="Обычный 3_1 кв.2013г.ожидаемый" xfId="2170"/>
    <cellStyle name="Обычный 30" xfId="2171"/>
    <cellStyle name="Обычный 31" xfId="2172"/>
    <cellStyle name="Обычный 32" xfId="2173"/>
    <cellStyle name="Обычный 33" xfId="2174"/>
    <cellStyle name="Обычный 34" xfId="2175"/>
    <cellStyle name="Обычный 35" xfId="2176"/>
    <cellStyle name="Обычный 36" xfId="2177"/>
    <cellStyle name="Обычный 37" xfId="2178"/>
    <cellStyle name="Обычный 38" xfId="2179"/>
    <cellStyle name="Обычный 4" xfId="2180"/>
    <cellStyle name="Обычный 4 2" xfId="2181"/>
    <cellStyle name="Обычный 4 2 2" xfId="2182"/>
    <cellStyle name="Обычный 4 2 3" xfId="2183"/>
    <cellStyle name="Обычный 4 2_паспорт локализации холодильников 2012г версия для Р.М " xfId="2184"/>
    <cellStyle name="Обычный 4 3" xfId="2185"/>
    <cellStyle name="Обычный 4_1. Осн. ТЭП январь2013г. (05.02.13г)" xfId="2186"/>
    <cellStyle name="Обычный 5" xfId="2187"/>
    <cellStyle name="Обычный 5 2" xfId="2188"/>
    <cellStyle name="Обычный 5 3" xfId="2189"/>
    <cellStyle name="Обычный 5_паспорт локализации холодильников 2012г версия для Р.М " xfId="2190"/>
    <cellStyle name="Обычный 6" xfId="2191"/>
    <cellStyle name="Обычный 6 2" xfId="2192"/>
    <cellStyle name="Обычный 6_1. Осн. ТЭП январь2013г. (05.02.13г)" xfId="2193"/>
    <cellStyle name="Обычный 7" xfId="2194"/>
    <cellStyle name="Обычный 7 2" xfId="2195"/>
    <cellStyle name="Обычный 7 2 2" xfId="2196"/>
    <cellStyle name="Обычный 7 3" xfId="2197"/>
    <cellStyle name="Обычный 7_уточн.ож.эксп.1кв.14г (17.03.14г)" xfId="2198"/>
    <cellStyle name="Обычный 8" xfId="2199"/>
    <cellStyle name="Обычный 9" xfId="2200"/>
    <cellStyle name="Обычный 9 2" xfId="2201"/>
    <cellStyle name="Обычный_КФР-35 (6.09.08)" xfId="2202"/>
    <cellStyle name="Обычный_Прогноз Баланс и фин результат за 2014г для БП" xfId="2203"/>
    <cellStyle name="Плохой 2" xfId="2204"/>
    <cellStyle name="Плохой 3" xfId="2205"/>
    <cellStyle name="Пояснение 2" xfId="2206"/>
    <cellStyle name="Пояснение 3" xfId="2207"/>
    <cellStyle name="Примечание 2" xfId="2208"/>
    <cellStyle name="Примечание 2 2" xfId="2209"/>
    <cellStyle name="Примечание 3" xfId="2210"/>
    <cellStyle name="Примечание 4" xfId="2211"/>
    <cellStyle name="Примечание 5" xfId="2212"/>
    <cellStyle name="Процентный" xfId="2213" builtinId="5"/>
    <cellStyle name="Процентный 2" xfId="2214"/>
    <cellStyle name="Процентный 2 2" xfId="2215"/>
    <cellStyle name="Процентный 2 3" xfId="2216"/>
    <cellStyle name="Процентный 2 4" xfId="2217"/>
    <cellStyle name="Процентный 2 4 2" xfId="2218"/>
    <cellStyle name="Процентный 2_база" xfId="2219"/>
    <cellStyle name="Процентный 3" xfId="2220"/>
    <cellStyle name="Процентный 3 2" xfId="2221"/>
    <cellStyle name="Процентный 3 3" xfId="2222"/>
    <cellStyle name="Процентный 4" xfId="2223"/>
    <cellStyle name="Процентный 4 2" xfId="2224"/>
    <cellStyle name="Процентный 4 3" xfId="2225"/>
    <cellStyle name="Процентный 5" xfId="2226"/>
    <cellStyle name="Процентный 6" xfId="2227"/>
    <cellStyle name="Связанная ячейка 2" xfId="2228"/>
    <cellStyle name="Связанная ячейка 3" xfId="2229"/>
    <cellStyle name="Стиль 1" xfId="2230"/>
    <cellStyle name="Стиль 1 2" xfId="2231"/>
    <cellStyle name="Стиль 1 2 2" xfId="2232"/>
    <cellStyle name="Стиль 1 2_Для МВЭСИТ_ на 2014 год-1" xfId="2233"/>
    <cellStyle name="Стиль 1 3" xfId="2234"/>
    <cellStyle name="Стиль 1 4" xfId="2235"/>
    <cellStyle name="Стиль 1 5" xfId="2236"/>
    <cellStyle name="Стиль 1 6" xfId="2237"/>
    <cellStyle name="Стиль 1 7" xfId="2238"/>
    <cellStyle name="Стиль 1_(405)~1" xfId="2239"/>
    <cellStyle name="Стиль 2" xfId="2240"/>
    <cellStyle name="Текст предупреждения 2" xfId="2241"/>
    <cellStyle name="Текст предупреждения 3" xfId="2242"/>
    <cellStyle name="Тысячи [0]_  осн" xfId="2243"/>
    <cellStyle name="Тысячи_  осн" xfId="2244"/>
    <cellStyle name="Финансовый [0] 2" xfId="2245"/>
    <cellStyle name="Финансовый [0] 2 2" xfId="2246"/>
    <cellStyle name="Финансовый [0] 2_уточн.ож.эксп.1кв.14г (17.03.14г)" xfId="2247"/>
    <cellStyle name="Финансовый 10" xfId="2248"/>
    <cellStyle name="Финансовый 11" xfId="2249"/>
    <cellStyle name="Финансовый 11 2" xfId="2250"/>
    <cellStyle name="Финансовый 12" xfId="2251"/>
    <cellStyle name="Финансовый 12 2" xfId="2252"/>
    <cellStyle name="Финансовый 13" xfId="2253"/>
    <cellStyle name="Финансовый 2" xfId="2254"/>
    <cellStyle name="Финансовый 2 2" xfId="2255"/>
    <cellStyle name="Финансовый 2 2 2" xfId="2256"/>
    <cellStyle name="Финансовый 2 2 2 2" xfId="2257"/>
    <cellStyle name="Финансовый 2 3" xfId="2258"/>
    <cellStyle name="Финансовый 2 4" xfId="2259"/>
    <cellStyle name="Финансовый 2 5" xfId="2260"/>
    <cellStyle name="Финансовый 2 6" xfId="2261"/>
    <cellStyle name="Финансовый 2 7" xfId="2262"/>
    <cellStyle name="Финансовый 2_2011_музыка рассмотритиель" xfId="2263"/>
    <cellStyle name="Финансовый 3" xfId="2264"/>
    <cellStyle name="Финансовый 3 2" xfId="2265"/>
    <cellStyle name="Финансовый 3 2 2" xfId="2266"/>
    <cellStyle name="Финансовый 3 2 3" xfId="2267"/>
    <cellStyle name="Финансовый 3 2_Не введённые объекты" xfId="2268"/>
    <cellStyle name="Финансовый 3 3" xfId="2269"/>
    <cellStyle name="Финансовый 3 4" xfId="2270"/>
    <cellStyle name="Финансовый 3 5" xfId="2271"/>
    <cellStyle name="Финансовый 3 6" xfId="2272"/>
    <cellStyle name="Финансовый 3 7" xfId="2273"/>
    <cellStyle name="Финансовый 3_база" xfId="2274"/>
    <cellStyle name="Финансовый 4" xfId="2275"/>
    <cellStyle name="Финансовый 4 2" xfId="2276"/>
    <cellStyle name="Финансовый 4 2 2" xfId="2277"/>
    <cellStyle name="Финансовый 4 2 2 2" xfId="2278"/>
    <cellStyle name="Финансовый 4 2 3" xfId="2279"/>
    <cellStyle name="Финансовый 4 3" xfId="2280"/>
    <cellStyle name="Финансовый 5" xfId="2281"/>
    <cellStyle name="Финансовый 5 2" xfId="2282"/>
    <cellStyle name="Финансовый 6" xfId="2283"/>
    <cellStyle name="Финансовый 7" xfId="2284"/>
    <cellStyle name="Финансовый 8" xfId="2285"/>
    <cellStyle name="Финансовый 8 2" xfId="2286"/>
    <cellStyle name="Финансовый 8 2 2" xfId="2287"/>
    <cellStyle name="Финансовый 9" xfId="2288"/>
    <cellStyle name="Финансовый 9 2" xfId="2289"/>
    <cellStyle name="Хороший 2" xfId="2290"/>
    <cellStyle name="Хороший 3" xfId="2291"/>
    <cellStyle name="Џђћ–…ќ’ќ›‰" xfId="2292"/>
    <cellStyle name="アクセント 1" xfId="2293"/>
    <cellStyle name="アクセント 2" xfId="2294"/>
    <cellStyle name="アクセント 3" xfId="2295"/>
    <cellStyle name="アクセント 4" xfId="2296"/>
    <cellStyle name="アクセント 5" xfId="2297"/>
    <cellStyle name="アクセント 6" xfId="2298"/>
    <cellStyle name="タイトル" xfId="2299"/>
    <cellStyle name="チェック セル" xfId="2300"/>
    <cellStyle name="どちらでもない" xfId="2301"/>
    <cellStyle name="メモ" xfId="2302"/>
    <cellStyle name="リンク セル" xfId="2303"/>
    <cellStyle name="고정소숫점" xfId="2304"/>
    <cellStyle name="고정출력1" xfId="2305"/>
    <cellStyle name="고정출력2" xfId="2306"/>
    <cellStyle name="날짜" xfId="2307"/>
    <cellStyle name="달러" xfId="2308"/>
    <cellStyle name="뒤에 오는 하이퍼링크_3 item" xfId="2309"/>
    <cellStyle name="똿뗦먛귟 [0.00]_PRODUCT DETAIL Q1" xfId="2310"/>
    <cellStyle name="똿뗦먛귟_PRODUCT DETAIL Q1" xfId="2311"/>
    <cellStyle name="믅됞 [0.00]_PRODUCT DETAIL Q1" xfId="2312"/>
    <cellStyle name="믅됞_PRODUCT DETAIL Q1" xfId="2313"/>
    <cellStyle name="밍? [0]_엄넷?? " xfId="2314"/>
    <cellStyle name="밍?_엄넷?? " xfId="2315"/>
    <cellStyle name="백분율_95" xfId="2316"/>
    <cellStyle name="뷭?_BOOKSHIP" xfId="2317"/>
    <cellStyle name="뷰A? [0]_엄넷?? " xfId="2318"/>
    <cellStyle name="뷰A?_엄넷?? " xfId="2319"/>
    <cellStyle name="셈迷?XLS!check_filesche|_x0005_" xfId="2320"/>
    <cellStyle name="쉼표 [0]_03-01-##" xfId="2321"/>
    <cellStyle name="자리수" xfId="2322"/>
    <cellStyle name="자리수0" xfId="2323"/>
    <cellStyle name="콤마 [0]_#3이설 견적_준공내역총괄표 " xfId="2324"/>
    <cellStyle name="콤마 [ৌ]_관리항목_업종별 " xfId="2325"/>
    <cellStyle name="콤마,_x0005__x0014_" xfId="2326"/>
    <cellStyle name="콤마_#3이설 견적_준공내역총괄표 " xfId="2327"/>
    <cellStyle name="콸張悅渾 [0]_顧 " xfId="2328"/>
    <cellStyle name="콸張悅渾_顧 " xfId="2329"/>
    <cellStyle name="통윗 [0]_T-100 일반지 " xfId="2330"/>
    <cellStyle name="통화 [0]_0818이전지연품목" xfId="2331"/>
    <cellStyle name="통화_0818이전지연품목" xfId="2332"/>
    <cellStyle name="퍼센트" xfId="2333"/>
    <cellStyle name="표준_~att0F3C_V2001222(13.5JPH)_V200제조원가(13.5JPH ,해외 공기최종 )-해외수정" xfId="2334"/>
    <cellStyle name="퓭닉_ㅶA??絡 " xfId="2335"/>
    <cellStyle name="합산" xfId="2336"/>
    <cellStyle name="화폐기호" xfId="2337"/>
    <cellStyle name="화폐기호0" xfId="2338"/>
    <cellStyle name="횾" xfId="2339"/>
    <cellStyle name="入力" xfId="2340"/>
    <cellStyle name="出力" xfId="2341"/>
    <cellStyle name="咬訌裝?DAMAS" xfId="2342"/>
    <cellStyle name="咬訌裝?DMILSUMMARY" xfId="2343"/>
    <cellStyle name="咬訌裝?MAY" xfId="2344"/>
    <cellStyle name="咬訌裝?nexia-B3" xfId="2345"/>
    <cellStyle name="咬訌裝?nexia-B3 (2)" xfId="2346"/>
    <cellStyle name="咬訌裝?nexia-B3_1DB4C008" xfId="2347"/>
    <cellStyle name="咬訌裝?TICO" xfId="2348"/>
    <cellStyle name="咬訌裝?인 &quot;잿預?" xfId="2349"/>
    <cellStyle name="咬訌裝?了?茵?有猝 57.98)" xfId="2350"/>
    <cellStyle name="咬訌裝?剽. 妬增?(禎增設.)" xfId="2351"/>
    <cellStyle name="咬訌裝?咬狀瞬孼. (2)" xfId="2352"/>
    <cellStyle name="咬訌裝?楫" xfId="2353"/>
    <cellStyle name="咬訌裝?溢陰妖 " xfId="2354"/>
    <cellStyle name="咬訌裝?燮?腦鮑 (2)" xfId="2355"/>
    <cellStyle name="咬訌裝?贍鎭 " xfId="2356"/>
    <cellStyle name="咬訌裝?遽增1 (2)" xfId="2357"/>
    <cellStyle name="咬訌裝?遽增1 (3)" xfId="2358"/>
    <cellStyle name="咬訌裝?遽增1 (5)" xfId="2359"/>
    <cellStyle name="咬訌裝?遽增3" xfId="2360"/>
    <cellStyle name="咬訌裝?遽增6 (2)" xfId="2361"/>
    <cellStyle name="咬訌裝?靭增? 依?" xfId="2362"/>
    <cellStyle name="咬訌裝?顧 " xfId="2363"/>
    <cellStyle name="咬訌裝?駒읾" xfId="2364"/>
    <cellStyle name="常规_~0050847" xfId="2365"/>
    <cellStyle name="悪い" xfId="2366"/>
    <cellStyle name="桁区切り [0.00]_AP Features Summary Oct00 2" xfId="2367"/>
    <cellStyle name="桁区切り_AP Features Summary Oct00 2" xfId="2368"/>
    <cellStyle name="標準_03-01-02 240-u 100% List Revised3 Base" xfId="2369"/>
    <cellStyle name="良い" xfId="2370"/>
    <cellStyle name="見出し 1" xfId="2371"/>
    <cellStyle name="見出し 2" xfId="2372"/>
    <cellStyle name="見出し 3" xfId="2373"/>
    <cellStyle name="見出し 4" xfId="2374"/>
    <cellStyle name="計算" xfId="2375"/>
    <cellStyle name="説明文" xfId="2376"/>
    <cellStyle name="警告文" xfId="2377"/>
    <cellStyle name="逗壯章荻渾 [0]_顧 " xfId="2378"/>
    <cellStyle name="逗壯章荻渾_顧 " xfId="2379"/>
    <cellStyle name="通貨 [0.00]_AP Features Summary Oct00 2" xfId="2380"/>
    <cellStyle name="通貨_AP Features Summary Oct00 2" xfId="2381"/>
    <cellStyle name="集計" xfId="23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Rar$DIa0.418/&#1055;&#1088;2%20&#1082;%20&#1041;&#1055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Форма № 2"/>
      <sheetName val="КПЭ из БП"/>
      <sheetName val="КПЭ утв"/>
      <sheetName val="24 пункт"/>
    </sheetNames>
    <sheetDataSet>
      <sheetData sheetId="0">
        <row r="5">
          <cell r="A5" t="str">
            <v>СЛК АО "Узмед-Лизинг"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G109"/>
  <sheetViews>
    <sheetView showZeros="0" topLeftCell="A13" zoomScale="108" zoomScaleNormal="108" zoomScaleSheetLayoutView="100" workbookViewId="0">
      <selection activeCell="G51" sqref="G51"/>
    </sheetView>
  </sheetViews>
  <sheetFormatPr defaultColWidth="9.109375" defaultRowHeight="13.2"/>
  <cols>
    <col min="1" max="1" width="69.44140625" style="6" customWidth="1"/>
    <col min="2" max="2" width="5.6640625" style="6" customWidth="1"/>
    <col min="3" max="3" width="11.6640625" style="6" bestFit="1" customWidth="1"/>
    <col min="4" max="4" width="12.109375" style="6" customWidth="1"/>
    <col min="5" max="5" width="12" style="6" customWidth="1"/>
    <col min="6" max="6" width="11.6640625" style="6" customWidth="1"/>
    <col min="7" max="7" width="12.6640625" style="6" customWidth="1"/>
    <col min="8" max="16384" width="9.109375" style="6"/>
  </cols>
  <sheetData>
    <row r="1" spans="1:7" ht="10.5" customHeight="1">
      <c r="B1" s="7"/>
      <c r="C1" s="7"/>
      <c r="D1" s="7"/>
      <c r="E1" s="7"/>
      <c r="F1" s="7"/>
      <c r="G1" s="7"/>
    </row>
    <row r="2" spans="1:7" ht="6.75" customHeight="1"/>
    <row r="3" spans="1:7">
      <c r="G3" s="88" t="s">
        <v>196</v>
      </c>
    </row>
    <row r="4" spans="1:7" ht="15.6">
      <c r="A4" s="8" t="s">
        <v>186</v>
      </c>
    </row>
    <row r="5" spans="1:7" ht="15.6">
      <c r="A5" s="8" t="s">
        <v>192</v>
      </c>
    </row>
    <row r="6" spans="1:7" ht="15.6">
      <c r="A6" s="8" t="s">
        <v>200</v>
      </c>
    </row>
    <row r="8" spans="1:7" ht="26.4">
      <c r="A8" s="9" t="s">
        <v>20</v>
      </c>
      <c r="B8" s="9" t="s">
        <v>21</v>
      </c>
      <c r="C8" s="89">
        <v>43466</v>
      </c>
      <c r="D8" s="89">
        <v>43556</v>
      </c>
      <c r="E8" s="89">
        <v>43647</v>
      </c>
      <c r="F8" s="89">
        <v>43739</v>
      </c>
      <c r="G8" s="89">
        <v>43831</v>
      </c>
    </row>
    <row r="9" spans="1:7">
      <c r="A9" s="10"/>
      <c r="B9" s="11">
        <v>2</v>
      </c>
      <c r="C9" s="11"/>
      <c r="D9" s="11"/>
      <c r="E9" s="11"/>
      <c r="F9" s="11"/>
      <c r="G9" s="11"/>
    </row>
    <row r="10" spans="1:7" ht="12.75" customHeight="1">
      <c r="A10" s="120" t="s">
        <v>22</v>
      </c>
      <c r="B10" s="121"/>
      <c r="C10" s="121"/>
      <c r="D10" s="121"/>
      <c r="E10" s="121"/>
      <c r="F10" s="121"/>
      <c r="G10" s="121"/>
    </row>
    <row r="11" spans="1:7">
      <c r="A11" s="12" t="s">
        <v>23</v>
      </c>
      <c r="B11" s="13"/>
      <c r="C11" s="13"/>
      <c r="D11" s="13"/>
      <c r="E11" s="13"/>
      <c r="F11" s="13"/>
      <c r="G11" s="13"/>
    </row>
    <row r="12" spans="1:7">
      <c r="A12" s="14" t="s">
        <v>24</v>
      </c>
      <c r="B12" s="15">
        <v>10</v>
      </c>
      <c r="C12" s="64">
        <v>255076</v>
      </c>
      <c r="D12" s="64">
        <f>C12</f>
        <v>255076</v>
      </c>
      <c r="E12" s="64">
        <f>D12</f>
        <v>255076</v>
      </c>
      <c r="F12" s="64">
        <f>E12</f>
        <v>255076</v>
      </c>
      <c r="G12" s="64">
        <f>F12</f>
        <v>255076</v>
      </c>
    </row>
    <row r="13" spans="1:7">
      <c r="A13" s="14" t="s">
        <v>25</v>
      </c>
      <c r="B13" s="15">
        <v>11</v>
      </c>
      <c r="C13" s="64">
        <f>241385+2549</f>
        <v>243934</v>
      </c>
      <c r="D13" s="64">
        <f>C13+2549</f>
        <v>246483</v>
      </c>
      <c r="E13" s="64">
        <f t="shared" ref="E13:G13" si="0">D13+2549</f>
        <v>249032</v>
      </c>
      <c r="F13" s="64">
        <f t="shared" si="0"/>
        <v>251581</v>
      </c>
      <c r="G13" s="64">
        <f t="shared" si="0"/>
        <v>254130</v>
      </c>
    </row>
    <row r="14" spans="1:7">
      <c r="A14" s="16" t="s">
        <v>26</v>
      </c>
      <c r="B14" s="15">
        <v>12</v>
      </c>
      <c r="C14" s="64">
        <f>C12-C13</f>
        <v>11142</v>
      </c>
      <c r="D14" s="64">
        <f>D12-D13</f>
        <v>8593</v>
      </c>
      <c r="E14" s="64">
        <f>E12-E13</f>
        <v>6044</v>
      </c>
      <c r="F14" s="64">
        <f>F12-F13</f>
        <v>3495</v>
      </c>
      <c r="G14" s="64">
        <f>G12-G13</f>
        <v>946</v>
      </c>
    </row>
    <row r="15" spans="1:7">
      <c r="A15" s="17" t="s">
        <v>27</v>
      </c>
      <c r="B15" s="18"/>
      <c r="C15" s="64"/>
      <c r="D15" s="64"/>
      <c r="E15" s="64"/>
      <c r="F15" s="64"/>
      <c r="G15" s="64"/>
    </row>
    <row r="16" spans="1:7">
      <c r="A16" s="16" t="s">
        <v>28</v>
      </c>
      <c r="B16" s="15">
        <v>20</v>
      </c>
      <c r="C16" s="64"/>
      <c r="D16" s="64"/>
      <c r="E16" s="64"/>
      <c r="F16" s="64"/>
      <c r="G16" s="64"/>
    </row>
    <row r="17" spans="1:7">
      <c r="A17" s="16" t="s">
        <v>29</v>
      </c>
      <c r="B17" s="15">
        <v>21</v>
      </c>
      <c r="C17" s="64"/>
      <c r="D17" s="64"/>
      <c r="E17" s="64"/>
      <c r="F17" s="64"/>
      <c r="G17" s="64"/>
    </row>
    <row r="18" spans="1:7">
      <c r="A18" s="16" t="s">
        <v>30</v>
      </c>
      <c r="B18" s="15">
        <v>22</v>
      </c>
      <c r="C18" s="64"/>
      <c r="D18" s="64"/>
      <c r="E18" s="64"/>
      <c r="F18" s="64"/>
      <c r="G18" s="64"/>
    </row>
    <row r="19" spans="1:7">
      <c r="A19" s="12" t="s">
        <v>31</v>
      </c>
      <c r="B19" s="19">
        <v>30</v>
      </c>
      <c r="C19" s="65"/>
      <c r="D19" s="65"/>
      <c r="E19" s="65"/>
      <c r="F19" s="65"/>
      <c r="G19" s="65"/>
    </row>
    <row r="20" spans="1:7">
      <c r="A20" s="16" t="s">
        <v>32</v>
      </c>
      <c r="B20" s="15">
        <v>40</v>
      </c>
      <c r="C20" s="64"/>
      <c r="D20" s="64"/>
      <c r="E20" s="64"/>
      <c r="F20" s="64"/>
      <c r="G20" s="64"/>
    </row>
    <row r="21" spans="1:7">
      <c r="A21" s="16" t="s">
        <v>33</v>
      </c>
      <c r="B21" s="15">
        <v>50</v>
      </c>
      <c r="C21" s="64"/>
      <c r="D21" s="64"/>
      <c r="E21" s="64"/>
      <c r="F21" s="64"/>
      <c r="G21" s="64"/>
    </row>
    <row r="22" spans="1:7">
      <c r="A22" s="16" t="s">
        <v>34</v>
      </c>
      <c r="B22" s="15">
        <v>60</v>
      </c>
      <c r="C22" s="64"/>
      <c r="D22" s="64"/>
      <c r="E22" s="64"/>
      <c r="F22" s="64"/>
      <c r="G22" s="64"/>
    </row>
    <row r="23" spans="1:7">
      <c r="A23" s="16" t="s">
        <v>35</v>
      </c>
      <c r="B23" s="15">
        <v>70</v>
      </c>
      <c r="C23" s="64"/>
      <c r="D23" s="64"/>
      <c r="E23" s="64"/>
      <c r="F23" s="64"/>
      <c r="G23" s="64"/>
    </row>
    <row r="24" spans="1:7">
      <c r="A24" s="16" t="s">
        <v>36</v>
      </c>
      <c r="B24" s="15">
        <v>80</v>
      </c>
      <c r="C24" s="64"/>
      <c r="D24" s="64"/>
      <c r="E24" s="64"/>
      <c r="F24" s="64"/>
      <c r="G24" s="64"/>
    </row>
    <row r="25" spans="1:7">
      <c r="A25" s="16" t="s">
        <v>37</v>
      </c>
      <c r="B25" s="15">
        <v>90</v>
      </c>
      <c r="C25" s="64"/>
      <c r="D25" s="64"/>
      <c r="E25" s="64"/>
      <c r="F25" s="64"/>
      <c r="G25" s="64"/>
    </row>
    <row r="26" spans="1:7">
      <c r="A26" s="16" t="s">
        <v>38</v>
      </c>
      <c r="B26" s="11">
        <v>100</v>
      </c>
      <c r="C26" s="64"/>
      <c r="D26" s="64"/>
      <c r="E26" s="64"/>
      <c r="F26" s="64"/>
      <c r="G26" s="64"/>
    </row>
    <row r="27" spans="1:7">
      <c r="A27" s="16" t="s">
        <v>39</v>
      </c>
      <c r="B27" s="11">
        <v>110</v>
      </c>
      <c r="C27" s="64">
        <f>480000+600000</f>
        <v>1080000</v>
      </c>
      <c r="D27" s="64">
        <f>C27-112169</f>
        <v>967831</v>
      </c>
      <c r="E27" s="64">
        <f>C27+200000-136469-112169</f>
        <v>1031362</v>
      </c>
      <c r="F27" s="64">
        <f>E27-100000-208616</f>
        <v>722746</v>
      </c>
      <c r="G27" s="64">
        <f>F27-50000+188305</f>
        <v>861051</v>
      </c>
    </row>
    <row r="28" spans="1:7">
      <c r="A28" s="16" t="s">
        <v>40</v>
      </c>
      <c r="B28" s="90">
        <v>111</v>
      </c>
      <c r="C28" s="91"/>
      <c r="D28" s="91"/>
      <c r="E28" s="91"/>
      <c r="F28" s="91"/>
      <c r="G28" s="91"/>
    </row>
    <row r="29" spans="1:7">
      <c r="A29" s="16" t="s">
        <v>41</v>
      </c>
      <c r="B29" s="11">
        <v>120</v>
      </c>
      <c r="C29" s="64"/>
      <c r="D29" s="64"/>
      <c r="E29" s="64"/>
      <c r="F29" s="64"/>
      <c r="G29" s="64"/>
    </row>
    <row r="30" spans="1:7">
      <c r="A30" s="20" t="s">
        <v>42</v>
      </c>
      <c r="B30" s="21">
        <v>130</v>
      </c>
      <c r="C30" s="66">
        <f>C14+C18+C19+C25+C26+C27+C29</f>
        <v>1091142</v>
      </c>
      <c r="D30" s="66">
        <f>D14+D18+D19+D25+D26+D27+D29</f>
        <v>976424</v>
      </c>
      <c r="E30" s="66">
        <f>E14+E18+E19+E25+E26+E27+E29</f>
        <v>1037406</v>
      </c>
      <c r="F30" s="66">
        <f>F14+F18+F19+F25+F26+F27+F29</f>
        <v>726241</v>
      </c>
      <c r="G30" s="66">
        <f>G14+G18+G19+G25+G26+G27+G29</f>
        <v>861997</v>
      </c>
    </row>
    <row r="31" spans="1:7" ht="27.75" customHeight="1">
      <c r="A31" s="122" t="s">
        <v>43</v>
      </c>
      <c r="B31" s="123"/>
      <c r="C31" s="123"/>
      <c r="D31" s="123"/>
      <c r="E31" s="123"/>
      <c r="F31" s="123"/>
      <c r="G31" s="123"/>
    </row>
    <row r="32" spans="1:7">
      <c r="A32" s="22" t="s">
        <v>44</v>
      </c>
      <c r="B32" s="23">
        <v>140</v>
      </c>
      <c r="C32" s="67">
        <f>C33+C34+C35+C36</f>
        <v>761.8</v>
      </c>
      <c r="D32" s="67">
        <f>D33+D34+D35+D36</f>
        <v>761.8</v>
      </c>
      <c r="E32" s="67">
        <f>E33+E34+E35+E36</f>
        <v>761.8</v>
      </c>
      <c r="F32" s="67">
        <f>F33+F34+F35+F36</f>
        <v>761.8</v>
      </c>
      <c r="G32" s="67">
        <f>G33+G34+G35+G36</f>
        <v>761.8</v>
      </c>
    </row>
    <row r="33" spans="1:7">
      <c r="A33" s="16" t="s">
        <v>45</v>
      </c>
      <c r="B33" s="11">
        <v>150</v>
      </c>
      <c r="C33" s="64">
        <v>150</v>
      </c>
      <c r="D33" s="64">
        <f>C33</f>
        <v>150</v>
      </c>
      <c r="E33" s="64">
        <f>D33</f>
        <v>150</v>
      </c>
      <c r="F33" s="64">
        <f>E33</f>
        <v>150</v>
      </c>
      <c r="G33" s="64">
        <f>F33</f>
        <v>150</v>
      </c>
    </row>
    <row r="34" spans="1:7">
      <c r="A34" s="16" t="s">
        <v>46</v>
      </c>
      <c r="B34" s="11">
        <v>160</v>
      </c>
      <c r="C34" s="64"/>
      <c r="D34" s="64"/>
      <c r="E34" s="64"/>
      <c r="F34" s="64"/>
      <c r="G34" s="64"/>
    </row>
    <row r="35" spans="1:7">
      <c r="A35" s="16" t="s">
        <v>47</v>
      </c>
      <c r="B35" s="11">
        <v>170</v>
      </c>
      <c r="C35" s="64"/>
      <c r="D35" s="64"/>
      <c r="E35" s="64"/>
      <c r="F35" s="64"/>
      <c r="G35" s="64"/>
    </row>
    <row r="36" spans="1:7">
      <c r="A36" s="16" t="s">
        <v>48</v>
      </c>
      <c r="B36" s="11">
        <v>180</v>
      </c>
      <c r="C36" s="64">
        <f>611.8</f>
        <v>611.79999999999995</v>
      </c>
      <c r="D36" s="64">
        <f>C36</f>
        <v>611.79999999999995</v>
      </c>
      <c r="E36" s="64">
        <f>D36</f>
        <v>611.79999999999995</v>
      </c>
      <c r="F36" s="64">
        <f>E36</f>
        <v>611.79999999999995</v>
      </c>
      <c r="G36" s="64">
        <f>F36</f>
        <v>611.79999999999995</v>
      </c>
    </row>
    <row r="37" spans="1:7">
      <c r="A37" s="16" t="s">
        <v>49</v>
      </c>
      <c r="B37" s="11">
        <v>190</v>
      </c>
      <c r="C37" s="64">
        <v>0</v>
      </c>
      <c r="D37" s="64"/>
      <c r="E37" s="64"/>
      <c r="F37" s="64"/>
      <c r="G37" s="64"/>
    </row>
    <row r="38" spans="1:7">
      <c r="A38" s="16" t="s">
        <v>50</v>
      </c>
      <c r="B38" s="11">
        <v>200</v>
      </c>
      <c r="C38" s="64"/>
      <c r="D38" s="64"/>
      <c r="E38" s="64"/>
      <c r="F38" s="64"/>
      <c r="G38" s="64"/>
    </row>
    <row r="39" spans="1:7">
      <c r="A39" s="17" t="s">
        <v>51</v>
      </c>
      <c r="B39" s="24">
        <v>210</v>
      </c>
      <c r="C39" s="65">
        <f>C41+C42+C43+C44+C45+C46+C47+C48+C49+C50</f>
        <v>1890201</v>
      </c>
      <c r="D39" s="65">
        <f>D41+D42+D43+D44+D45+D46+D47+D48+D49+D50</f>
        <v>2129063</v>
      </c>
      <c r="E39" s="65">
        <f>E41+E42+E43+E44+E45+E46+E47+E48+E49+E50</f>
        <v>2014782</v>
      </c>
      <c r="F39" s="65">
        <f>F41+F42+F43+F44+F45+F46+F47+F48+F49+F50</f>
        <v>2332632</v>
      </c>
      <c r="G39" s="65">
        <f>G41+G42+G43+G44+G45+G46+G47+G48+G49+G50</f>
        <v>2191820</v>
      </c>
    </row>
    <row r="40" spans="1:7">
      <c r="A40" s="16" t="s">
        <v>40</v>
      </c>
      <c r="B40" s="24"/>
      <c r="C40" s="65"/>
      <c r="D40" s="65"/>
      <c r="E40" s="65"/>
      <c r="F40" s="65"/>
      <c r="G40" s="65"/>
    </row>
    <row r="41" spans="1:7">
      <c r="A41" s="16" t="s">
        <v>52</v>
      </c>
      <c r="B41" s="11">
        <v>220</v>
      </c>
      <c r="C41" s="64">
        <v>93000</v>
      </c>
      <c r="D41" s="64">
        <f>C41</f>
        <v>93000</v>
      </c>
      <c r="E41" s="64">
        <v>90000</v>
      </c>
      <c r="F41" s="64">
        <v>85000</v>
      </c>
      <c r="G41" s="64">
        <v>85000</v>
      </c>
    </row>
    <row r="42" spans="1:7">
      <c r="A42" s="16" t="s">
        <v>53</v>
      </c>
      <c r="B42" s="11">
        <v>230</v>
      </c>
      <c r="C42" s="64"/>
      <c r="D42" s="64"/>
      <c r="E42" s="64"/>
      <c r="F42" s="64"/>
      <c r="G42" s="64"/>
    </row>
    <row r="43" spans="1:7">
      <c r="A43" s="16" t="s">
        <v>54</v>
      </c>
      <c r="B43" s="11">
        <v>240</v>
      </c>
      <c r="C43" s="64"/>
      <c r="D43" s="64"/>
      <c r="E43" s="64"/>
      <c r="F43" s="64"/>
      <c r="G43" s="64">
        <v>0</v>
      </c>
    </row>
    <row r="44" spans="1:7">
      <c r="A44" s="16" t="s">
        <v>55</v>
      </c>
      <c r="B44" s="11">
        <v>250</v>
      </c>
      <c r="C44" s="64">
        <v>0</v>
      </c>
      <c r="D44" s="64"/>
      <c r="E44" s="64"/>
      <c r="F44" s="64"/>
      <c r="G44" s="64"/>
    </row>
    <row r="45" spans="1:7">
      <c r="A45" s="16" t="s">
        <v>56</v>
      </c>
      <c r="B45" s="11">
        <v>260</v>
      </c>
      <c r="C45" s="64">
        <v>10000</v>
      </c>
      <c r="D45" s="64">
        <v>200000</v>
      </c>
      <c r="E45" s="64">
        <v>100000</v>
      </c>
      <c r="F45" s="64">
        <v>150000</v>
      </c>
      <c r="G45" s="64">
        <v>150000</v>
      </c>
    </row>
    <row r="46" spans="1:7">
      <c r="A46" s="16" t="s">
        <v>57</v>
      </c>
      <c r="B46" s="11">
        <v>270</v>
      </c>
      <c r="C46" s="64">
        <v>7000</v>
      </c>
      <c r="D46" s="64">
        <v>7000</v>
      </c>
      <c r="E46" s="64">
        <v>7000</v>
      </c>
      <c r="F46" s="64">
        <v>8000</v>
      </c>
      <c r="G46" s="64">
        <v>9000</v>
      </c>
    </row>
    <row r="47" spans="1:7">
      <c r="A47" s="16" t="s">
        <v>58</v>
      </c>
      <c r="B47" s="11">
        <v>280</v>
      </c>
      <c r="C47" s="64">
        <v>5917</v>
      </c>
      <c r="D47" s="64">
        <f>C47</f>
        <v>5917</v>
      </c>
      <c r="E47" s="64">
        <f>D47</f>
        <v>5917</v>
      </c>
      <c r="F47" s="64">
        <f>E47</f>
        <v>5917</v>
      </c>
      <c r="G47" s="64">
        <f>F47</f>
        <v>5917</v>
      </c>
    </row>
    <row r="48" spans="1:7">
      <c r="A48" s="16" t="s">
        <v>59</v>
      </c>
      <c r="B48" s="11">
        <v>290</v>
      </c>
      <c r="C48" s="64"/>
      <c r="D48" s="64"/>
      <c r="E48" s="64"/>
      <c r="F48" s="64"/>
      <c r="G48" s="64"/>
    </row>
    <row r="49" spans="1:7">
      <c r="A49" s="16" t="s">
        <v>60</v>
      </c>
      <c r="B49" s="11">
        <v>300</v>
      </c>
      <c r="C49" s="64">
        <v>7500</v>
      </c>
      <c r="D49" s="64">
        <v>15000</v>
      </c>
      <c r="E49" s="64">
        <v>10000</v>
      </c>
      <c r="F49" s="64">
        <v>10000</v>
      </c>
      <c r="G49" s="64">
        <v>7500</v>
      </c>
    </row>
    <row r="50" spans="1:7">
      <c r="A50" s="16" t="s">
        <v>61</v>
      </c>
      <c r="B50" s="11">
        <v>310</v>
      </c>
      <c r="C50" s="64">
        <f>2800000-C27+46784</f>
        <v>1766784</v>
      </c>
      <c r="D50" s="64">
        <f>2800000-D27-24023</f>
        <v>1808146</v>
      </c>
      <c r="E50" s="64">
        <f>2800000-E27+33227</f>
        <v>1801865</v>
      </c>
      <c r="F50" s="64">
        <f>2800000-F27-3539</f>
        <v>2073715</v>
      </c>
      <c r="G50" s="64">
        <f>2800000-G27+80000-84546</f>
        <v>1934403</v>
      </c>
    </row>
    <row r="51" spans="1:7">
      <c r="A51" s="17" t="s">
        <v>62</v>
      </c>
      <c r="B51" s="24">
        <v>320</v>
      </c>
      <c r="C51" s="65">
        <f>C52+C53+C54+C55</f>
        <v>65353</v>
      </c>
      <c r="D51" s="65">
        <f>D52+D53+D54+D55</f>
        <v>79353</v>
      </c>
      <c r="E51" s="65">
        <f>E52+E53+E54+E55</f>
        <v>90353</v>
      </c>
      <c r="F51" s="65">
        <f>F52+F53+F54+F55</f>
        <v>101353</v>
      </c>
      <c r="G51" s="65">
        <f>G52+G53+G54+G55</f>
        <v>112353</v>
      </c>
    </row>
    <row r="52" spans="1:7">
      <c r="A52" s="16" t="s">
        <v>63</v>
      </c>
      <c r="B52" s="11">
        <v>330</v>
      </c>
      <c r="C52" s="64"/>
      <c r="D52" s="64"/>
      <c r="E52" s="64"/>
      <c r="F52" s="64"/>
      <c r="G52" s="64"/>
    </row>
    <row r="53" spans="1:7">
      <c r="A53" s="16" t="s">
        <v>64</v>
      </c>
      <c r="B53" s="11">
        <v>340</v>
      </c>
      <c r="C53" s="64">
        <v>41000</v>
      </c>
      <c r="D53" s="64">
        <v>50000</v>
      </c>
      <c r="E53" s="64">
        <v>60000</v>
      </c>
      <c r="F53" s="64">
        <v>70000</v>
      </c>
      <c r="G53" s="64">
        <v>80000</v>
      </c>
    </row>
    <row r="54" spans="1:7">
      <c r="A54" s="16" t="s">
        <v>65</v>
      </c>
      <c r="B54" s="11">
        <v>350</v>
      </c>
      <c r="C54" s="64">
        <v>4353</v>
      </c>
      <c r="D54" s="64">
        <f>C54</f>
        <v>4353</v>
      </c>
      <c r="E54" s="64">
        <f>D54</f>
        <v>4353</v>
      </c>
      <c r="F54" s="64">
        <f>E54</f>
        <v>4353</v>
      </c>
      <c r="G54" s="64">
        <f>F54</f>
        <v>4353</v>
      </c>
    </row>
    <row r="55" spans="1:7">
      <c r="A55" s="16" t="s">
        <v>66</v>
      </c>
      <c r="B55" s="11">
        <v>360</v>
      </c>
      <c r="C55" s="64">
        <v>20000</v>
      </c>
      <c r="D55" s="64">
        <v>25000</v>
      </c>
      <c r="E55" s="64">
        <v>26000</v>
      </c>
      <c r="F55" s="64">
        <v>27000</v>
      </c>
      <c r="G55" s="64">
        <v>28000</v>
      </c>
    </row>
    <row r="56" spans="1:7">
      <c r="A56" s="16" t="s">
        <v>67</v>
      </c>
      <c r="B56" s="11">
        <v>370</v>
      </c>
      <c r="C56" s="64"/>
      <c r="D56" s="64"/>
      <c r="E56" s="64"/>
      <c r="F56" s="64"/>
      <c r="G56" s="64"/>
    </row>
    <row r="57" spans="1:7">
      <c r="A57" s="16" t="s">
        <v>68</v>
      </c>
      <c r="B57" s="11">
        <v>380</v>
      </c>
      <c r="C57" s="64"/>
      <c r="D57" s="64"/>
      <c r="E57" s="64"/>
      <c r="F57" s="64"/>
      <c r="G57" s="64"/>
    </row>
    <row r="58" spans="1:7">
      <c r="A58" s="17" t="s">
        <v>69</v>
      </c>
      <c r="B58" s="24">
        <v>390</v>
      </c>
      <c r="C58" s="65">
        <f>C32+C37+C38+C39+C42+C51+C56+C57</f>
        <v>1956315.8</v>
      </c>
      <c r="D58" s="65">
        <f>D32+D37+D38+D39+D42+D51+D56+D57</f>
        <v>2209177.7999999998</v>
      </c>
      <c r="E58" s="65">
        <f>E32+E37+E38+E39+E42+E51+E56+E57</f>
        <v>2105896.7999999998</v>
      </c>
      <c r="F58" s="65">
        <f>F32+F37+F38+F39+F42+F51+F56+F57</f>
        <v>2434746.7999999998</v>
      </c>
      <c r="G58" s="65">
        <f>G32+G37+G38+G39+G42+G51+G56+G57</f>
        <v>2304934.7999999998</v>
      </c>
    </row>
    <row r="59" spans="1:7">
      <c r="A59" s="17" t="s">
        <v>70</v>
      </c>
      <c r="B59" s="24">
        <v>400</v>
      </c>
      <c r="C59" s="65">
        <f>C30+C58</f>
        <v>3047457.8</v>
      </c>
      <c r="D59" s="65">
        <f>D30+D58</f>
        <v>3185601.8</v>
      </c>
      <c r="E59" s="65">
        <f>E30+E58</f>
        <v>3143302.8</v>
      </c>
      <c r="F59" s="65">
        <f>F30+F58</f>
        <v>3160987.8</v>
      </c>
      <c r="G59" s="65">
        <f>G30+G58</f>
        <v>3166931.8</v>
      </c>
    </row>
    <row r="60" spans="1:7" ht="26.4">
      <c r="A60" s="9" t="s">
        <v>20</v>
      </c>
      <c r="B60" s="9" t="s">
        <v>21</v>
      </c>
      <c r="C60" s="9"/>
      <c r="D60" s="9"/>
      <c r="E60" s="9"/>
      <c r="F60" s="9"/>
      <c r="G60" s="9"/>
    </row>
    <row r="61" spans="1:7">
      <c r="A61" s="10"/>
      <c r="B61" s="11">
        <v>2</v>
      </c>
      <c r="C61" s="11"/>
      <c r="D61" s="11"/>
      <c r="E61" s="11"/>
      <c r="F61" s="11"/>
      <c r="G61" s="11"/>
    </row>
    <row r="62" spans="1:7" ht="12.75" customHeight="1">
      <c r="A62" s="120" t="s">
        <v>71</v>
      </c>
      <c r="B62" s="121"/>
      <c r="C62" s="121"/>
      <c r="D62" s="121"/>
      <c r="E62" s="121"/>
      <c r="F62" s="121"/>
      <c r="G62" s="121"/>
    </row>
    <row r="63" spans="1:7">
      <c r="A63" s="16" t="s">
        <v>72</v>
      </c>
      <c r="B63" s="11">
        <v>410</v>
      </c>
      <c r="C63" s="64">
        <v>2044500</v>
      </c>
      <c r="D63" s="64">
        <f>C63</f>
        <v>2044500</v>
      </c>
      <c r="E63" s="64">
        <f>D63</f>
        <v>2044500</v>
      </c>
      <c r="F63" s="64">
        <f>E63</f>
        <v>2044500</v>
      </c>
      <c r="G63" s="64">
        <f>F63</f>
        <v>2044500</v>
      </c>
    </row>
    <row r="64" spans="1:7">
      <c r="A64" s="16" t="s">
        <v>73</v>
      </c>
      <c r="B64" s="11">
        <v>420</v>
      </c>
      <c r="C64" s="64"/>
      <c r="D64" s="64"/>
      <c r="E64" s="64"/>
      <c r="F64" s="64"/>
      <c r="G64" s="64"/>
    </row>
    <row r="65" spans="1:7">
      <c r="A65" s="16" t="s">
        <v>74</v>
      </c>
      <c r="B65" s="11">
        <v>430</v>
      </c>
      <c r="C65" s="64">
        <v>178994</v>
      </c>
      <c r="D65" s="64">
        <f>C65</f>
        <v>178994</v>
      </c>
      <c r="E65" s="64">
        <f>D65+323000*5%</f>
        <v>195144</v>
      </c>
      <c r="F65" s="64">
        <f>E65</f>
        <v>195144</v>
      </c>
      <c r="G65" s="64">
        <f>F65</f>
        <v>195144</v>
      </c>
    </row>
    <row r="66" spans="1:7">
      <c r="A66" s="16" t="s">
        <v>75</v>
      </c>
      <c r="B66" s="11">
        <v>440</v>
      </c>
      <c r="C66" s="64"/>
      <c r="D66" s="64"/>
      <c r="E66" s="64"/>
      <c r="F66" s="64"/>
      <c r="G66" s="64"/>
    </row>
    <row r="67" spans="1:7">
      <c r="A67" s="16" t="s">
        <v>76</v>
      </c>
      <c r="B67" s="11">
        <v>450</v>
      </c>
      <c r="C67" s="64">
        <f>669624+107498</f>
        <v>777122</v>
      </c>
      <c r="D67" s="64">
        <f>C67+38144</f>
        <v>815266</v>
      </c>
      <c r="E67" s="64">
        <f>D67-107498+48549</f>
        <v>756317</v>
      </c>
      <c r="F67" s="64">
        <f>E67+17685</f>
        <v>774002</v>
      </c>
      <c r="G67" s="64">
        <f>F67+4944</f>
        <v>778946</v>
      </c>
    </row>
    <row r="68" spans="1:7">
      <c r="A68" s="16" t="s">
        <v>77</v>
      </c>
      <c r="B68" s="11">
        <v>460</v>
      </c>
      <c r="C68" s="64"/>
      <c r="D68" s="64"/>
      <c r="E68" s="64"/>
      <c r="F68" s="64"/>
      <c r="G68" s="64"/>
    </row>
    <row r="69" spans="1:7">
      <c r="A69" s="16" t="s">
        <v>78</v>
      </c>
      <c r="B69" s="11">
        <v>470</v>
      </c>
      <c r="C69" s="64"/>
      <c r="D69" s="64"/>
      <c r="E69" s="64"/>
      <c r="F69" s="64"/>
      <c r="G69" s="64"/>
    </row>
    <row r="70" spans="1:7">
      <c r="A70" s="17" t="s">
        <v>79</v>
      </c>
      <c r="B70" s="24">
        <v>480</v>
      </c>
      <c r="C70" s="65">
        <f>C63+C64+C65-C66+C67+C68+C69</f>
        <v>3000616</v>
      </c>
      <c r="D70" s="65">
        <f>D63+D64+D65-D66+D67+D68+D69</f>
        <v>3038760</v>
      </c>
      <c r="E70" s="65">
        <f>E63+E64+E65-E66+E67+E68+E69</f>
        <v>2995961</v>
      </c>
      <c r="F70" s="65">
        <f>F63+F64+F65-F66+F67+F68+F69</f>
        <v>3013646</v>
      </c>
      <c r="G70" s="65">
        <f>G63+G64+G65-G66+G67+G68+G69</f>
        <v>3018590</v>
      </c>
    </row>
    <row r="71" spans="1:7">
      <c r="A71" s="120" t="s">
        <v>80</v>
      </c>
      <c r="B71" s="121"/>
      <c r="C71" s="121"/>
      <c r="D71" s="121"/>
      <c r="E71" s="121"/>
      <c r="F71" s="121"/>
      <c r="G71" s="121"/>
    </row>
    <row r="72" spans="1:7" ht="15.75" customHeight="1">
      <c r="A72" s="16" t="s">
        <v>81</v>
      </c>
      <c r="B72" s="11">
        <v>490</v>
      </c>
      <c r="C72" s="64">
        <f>C75+C76+C77+C78+C79+C80+C81+C82+C83+C84</f>
        <v>0</v>
      </c>
      <c r="D72" s="64">
        <f>D75+D76+D77+D78+D79+D80+D81+D82+D83+D84</f>
        <v>0</v>
      </c>
      <c r="E72" s="64">
        <f>E75+E76+E77+E78+E79+E80+E81+E82+E83+E84</f>
        <v>0</v>
      </c>
      <c r="F72" s="64">
        <f>F75+F76+F77+F78+F79+F80+F81+F82+F83+F84</f>
        <v>0</v>
      </c>
      <c r="G72" s="64">
        <f>G75+G76+G77+G78+G79+G80+G81+G82+G83+G84</f>
        <v>0</v>
      </c>
    </row>
    <row r="73" spans="1:7" ht="12.75" customHeight="1">
      <c r="A73" s="16" t="s">
        <v>82</v>
      </c>
      <c r="B73" s="11">
        <v>491</v>
      </c>
      <c r="C73" s="64">
        <f>C75+C77+C79+C81+C84</f>
        <v>0</v>
      </c>
      <c r="D73" s="64">
        <f>D75+D77+D79+D81+D84</f>
        <v>0</v>
      </c>
      <c r="E73" s="64">
        <f>E75+E77+E79+E81+E84</f>
        <v>0</v>
      </c>
      <c r="F73" s="64">
        <f>F75+F77+F79+F81+F84</f>
        <v>0</v>
      </c>
      <c r="G73" s="64">
        <f>G75+G77+G79+G81+G84</f>
        <v>0</v>
      </c>
    </row>
    <row r="74" spans="1:7">
      <c r="A74" s="16" t="s">
        <v>83</v>
      </c>
      <c r="B74" s="11">
        <v>492</v>
      </c>
      <c r="C74" s="64"/>
      <c r="D74" s="64"/>
      <c r="E74" s="64"/>
      <c r="F74" s="64"/>
      <c r="G74" s="64"/>
    </row>
    <row r="75" spans="1:7">
      <c r="A75" s="16" t="s">
        <v>84</v>
      </c>
      <c r="B75" s="11">
        <v>500</v>
      </c>
      <c r="C75" s="64"/>
      <c r="D75" s="64"/>
      <c r="E75" s="64"/>
      <c r="F75" s="64"/>
      <c r="G75" s="64"/>
    </row>
    <row r="76" spans="1:7">
      <c r="A76" s="16" t="s">
        <v>85</v>
      </c>
      <c r="B76" s="11">
        <v>510</v>
      </c>
      <c r="C76" s="64"/>
      <c r="D76" s="64"/>
      <c r="E76" s="64"/>
      <c r="F76" s="64"/>
      <c r="G76" s="64"/>
    </row>
    <row r="77" spans="1:7" ht="26.4">
      <c r="A77" s="16" t="s">
        <v>86</v>
      </c>
      <c r="B77" s="11">
        <v>520</v>
      </c>
      <c r="C77" s="64"/>
      <c r="D77" s="64"/>
      <c r="E77" s="64"/>
      <c r="F77" s="64"/>
      <c r="G77" s="64"/>
    </row>
    <row r="78" spans="1:7">
      <c r="A78" s="16" t="s">
        <v>87</v>
      </c>
      <c r="B78" s="11">
        <v>530</v>
      </c>
      <c r="C78" s="64"/>
      <c r="D78" s="64"/>
      <c r="E78" s="64"/>
      <c r="F78" s="64"/>
      <c r="G78" s="64"/>
    </row>
    <row r="79" spans="1:7" ht="26.4">
      <c r="A79" s="16" t="s">
        <v>88</v>
      </c>
      <c r="B79" s="11">
        <v>540</v>
      </c>
      <c r="C79" s="64"/>
      <c r="D79" s="64"/>
      <c r="E79" s="64"/>
      <c r="F79" s="64"/>
      <c r="G79" s="64"/>
    </row>
    <row r="80" spans="1:7">
      <c r="A80" s="16" t="s">
        <v>89</v>
      </c>
      <c r="B80" s="11">
        <v>550</v>
      </c>
      <c r="C80" s="64"/>
      <c r="D80" s="64"/>
      <c r="E80" s="64"/>
      <c r="F80" s="64"/>
      <c r="G80" s="64"/>
    </row>
    <row r="81" spans="1:7">
      <c r="A81" s="16" t="s">
        <v>90</v>
      </c>
      <c r="B81" s="11">
        <v>560</v>
      </c>
      <c r="C81" s="64"/>
      <c r="D81" s="64"/>
      <c r="E81" s="64"/>
      <c r="F81" s="64"/>
      <c r="G81" s="64"/>
    </row>
    <row r="82" spans="1:7">
      <c r="A82" s="16" t="s">
        <v>91</v>
      </c>
      <c r="B82" s="11">
        <v>570</v>
      </c>
      <c r="C82" s="64"/>
      <c r="D82" s="64"/>
      <c r="E82" s="64"/>
      <c r="F82" s="64"/>
      <c r="G82" s="64"/>
    </row>
    <row r="83" spans="1:7">
      <c r="A83" s="16" t="s">
        <v>92</v>
      </c>
      <c r="B83" s="11">
        <v>580</v>
      </c>
      <c r="C83" s="64"/>
      <c r="D83" s="64"/>
      <c r="E83" s="64"/>
      <c r="F83" s="64"/>
      <c r="G83" s="64"/>
    </row>
    <row r="84" spans="1:7">
      <c r="A84" s="16" t="s">
        <v>93</v>
      </c>
      <c r="B84" s="11">
        <v>590</v>
      </c>
      <c r="C84" s="64"/>
      <c r="D84" s="64"/>
      <c r="E84" s="64"/>
      <c r="F84" s="64"/>
      <c r="G84" s="64"/>
    </row>
    <row r="85" spans="1:7" ht="26.4">
      <c r="A85" s="17" t="s">
        <v>94</v>
      </c>
      <c r="B85" s="24">
        <v>600</v>
      </c>
      <c r="C85" s="65">
        <f>C88+C89+C90+C91+C92+C93+C94+C95+C96+C97+C98+C99+C100+C101+C102+C103</f>
        <v>46842</v>
      </c>
      <c r="D85" s="65">
        <f>D88+D89+D90+D91+D92+D93+D94+D95+D96+D97+D98+D99+D100+D101+D102+D103</f>
        <v>146842</v>
      </c>
      <c r="E85" s="65">
        <f>E88+E89+E90+E91+E92+E93+E94+E95+E96+E97+E98+E99+E100+E101+E102+E103</f>
        <v>147342</v>
      </c>
      <c r="F85" s="65">
        <f>F88+F89+F90+F91+F92+F93+F94+F95+F96+F97+F98+F99+F100+F101+F102+F103</f>
        <v>147342</v>
      </c>
      <c r="G85" s="65">
        <f>G88+G89+G90+G91+G92+G93+G94+G95+G96+G97+G98+G99+G100+G101+G102+G103</f>
        <v>148342</v>
      </c>
    </row>
    <row r="86" spans="1:7" ht="26.4">
      <c r="A86" s="25" t="s">
        <v>95</v>
      </c>
      <c r="B86" s="11">
        <v>601</v>
      </c>
      <c r="C86" s="64">
        <f>C88+C90+C92+C94+C95+C96+C97+C98+C99+C103</f>
        <v>46842</v>
      </c>
      <c r="D86" s="64">
        <f>D88+D90+D92+D94+D95+D96+D97+D98+D99+D103</f>
        <v>146842</v>
      </c>
      <c r="E86" s="64">
        <f>E88+E90+E92+E94+E95+E96+E97+E98+E99+E103</f>
        <v>147342</v>
      </c>
      <c r="F86" s="64">
        <f>F88+F90+F92+F94+F95+F96+F97+F98+F99+F103</f>
        <v>147342</v>
      </c>
      <c r="G86" s="64">
        <f>G88+G90+G92+G94+G95+G96+G97+G98+G99+G103</f>
        <v>148342</v>
      </c>
    </row>
    <row r="87" spans="1:7">
      <c r="A87" s="16" t="s">
        <v>96</v>
      </c>
      <c r="B87" s="11">
        <v>602</v>
      </c>
      <c r="C87" s="64"/>
      <c r="D87" s="64"/>
      <c r="E87" s="64"/>
      <c r="F87" s="64"/>
      <c r="G87" s="64"/>
    </row>
    <row r="88" spans="1:7">
      <c r="A88" s="16" t="s">
        <v>97</v>
      </c>
      <c r="B88" s="11">
        <v>610</v>
      </c>
      <c r="C88" s="64">
        <v>0</v>
      </c>
      <c r="D88" s="64">
        <v>100000</v>
      </c>
      <c r="E88" s="64">
        <f>D88</f>
        <v>100000</v>
      </c>
      <c r="F88" s="64">
        <f>E88</f>
        <v>100000</v>
      </c>
      <c r="G88" s="64">
        <f>F88</f>
        <v>100000</v>
      </c>
    </row>
    <row r="89" spans="1:7">
      <c r="A89" s="16" t="s">
        <v>98</v>
      </c>
      <c r="B89" s="11">
        <v>620</v>
      </c>
      <c r="C89" s="64"/>
      <c r="D89" s="64"/>
      <c r="E89" s="64"/>
      <c r="F89" s="64"/>
      <c r="G89" s="64"/>
    </row>
    <row r="90" spans="1:7">
      <c r="A90" s="16" t="s">
        <v>99</v>
      </c>
      <c r="B90" s="11">
        <v>630</v>
      </c>
      <c r="C90" s="64"/>
      <c r="D90" s="64"/>
      <c r="E90" s="64"/>
      <c r="F90" s="64"/>
      <c r="G90" s="64"/>
    </row>
    <row r="91" spans="1:7">
      <c r="A91" s="16" t="s">
        <v>100</v>
      </c>
      <c r="B91" s="11">
        <v>640</v>
      </c>
      <c r="C91" s="64">
        <v>0</v>
      </c>
      <c r="D91" s="64">
        <v>0</v>
      </c>
      <c r="E91" s="64">
        <v>0</v>
      </c>
      <c r="F91" s="64">
        <v>0</v>
      </c>
      <c r="G91" s="64">
        <v>0</v>
      </c>
    </row>
    <row r="92" spans="1:7">
      <c r="A92" s="16" t="s">
        <v>101</v>
      </c>
      <c r="B92" s="11">
        <v>650</v>
      </c>
      <c r="C92" s="64"/>
      <c r="D92" s="64"/>
      <c r="E92" s="64"/>
      <c r="F92" s="64"/>
      <c r="G92" s="64"/>
    </row>
    <row r="93" spans="1:7">
      <c r="A93" s="16" t="s">
        <v>101</v>
      </c>
      <c r="B93" s="11">
        <v>660</v>
      </c>
      <c r="C93" s="64"/>
      <c r="D93" s="64"/>
      <c r="E93" s="64"/>
      <c r="F93" s="64"/>
      <c r="G93" s="64"/>
    </row>
    <row r="94" spans="1:7">
      <c r="A94" s="16" t="s">
        <v>102</v>
      </c>
      <c r="B94" s="11">
        <v>670</v>
      </c>
      <c r="C94" s="64">
        <v>43342</v>
      </c>
      <c r="D94" s="64">
        <f>C94</f>
        <v>43342</v>
      </c>
      <c r="E94" s="64">
        <f>D94</f>
        <v>43342</v>
      </c>
      <c r="F94" s="64">
        <f>E94</f>
        <v>43342</v>
      </c>
      <c r="G94" s="64">
        <f>F94</f>
        <v>43342</v>
      </c>
    </row>
    <row r="95" spans="1:7">
      <c r="A95" s="16" t="s">
        <v>103</v>
      </c>
      <c r="B95" s="11">
        <v>680</v>
      </c>
      <c r="C95" s="64"/>
      <c r="D95" s="64"/>
      <c r="E95" s="64"/>
      <c r="F95" s="64"/>
      <c r="G95" s="64"/>
    </row>
    <row r="96" spans="1:7">
      <c r="A96" s="16" t="s">
        <v>104</v>
      </c>
      <c r="B96" s="11">
        <v>690</v>
      </c>
      <c r="C96" s="64"/>
      <c r="D96" s="64"/>
      <c r="E96" s="64"/>
      <c r="F96" s="64"/>
      <c r="G96" s="64"/>
    </row>
    <row r="97" spans="1:7">
      <c r="A97" s="16" t="s">
        <v>105</v>
      </c>
      <c r="B97" s="11">
        <v>700</v>
      </c>
      <c r="C97" s="64"/>
      <c r="D97" s="64"/>
      <c r="E97" s="64"/>
      <c r="F97" s="64"/>
      <c r="G97" s="64"/>
    </row>
    <row r="98" spans="1:7">
      <c r="A98" s="16" t="s">
        <v>106</v>
      </c>
      <c r="B98" s="11">
        <v>710</v>
      </c>
      <c r="C98" s="64"/>
      <c r="D98" s="64"/>
      <c r="E98" s="64"/>
      <c r="F98" s="64"/>
      <c r="G98" s="64"/>
    </row>
    <row r="99" spans="1:7">
      <c r="A99" s="16" t="s">
        <v>107</v>
      </c>
      <c r="B99" s="11">
        <v>720</v>
      </c>
      <c r="C99" s="64">
        <v>3500</v>
      </c>
      <c r="D99" s="64">
        <v>3500</v>
      </c>
      <c r="E99" s="64">
        <v>4000</v>
      </c>
      <c r="F99" s="64">
        <v>4000</v>
      </c>
      <c r="G99" s="64">
        <v>5000</v>
      </c>
    </row>
    <row r="100" spans="1:7">
      <c r="A100" s="16" t="s">
        <v>108</v>
      </c>
      <c r="B100" s="11">
        <v>730</v>
      </c>
      <c r="C100" s="64"/>
      <c r="D100" s="64"/>
      <c r="E100" s="64"/>
      <c r="F100" s="64"/>
      <c r="G100" s="64"/>
    </row>
    <row r="101" spans="1:7">
      <c r="A101" s="16" t="s">
        <v>109</v>
      </c>
      <c r="B101" s="11">
        <v>740</v>
      </c>
      <c r="C101" s="64"/>
      <c r="D101" s="64"/>
      <c r="E101" s="64"/>
      <c r="F101" s="64"/>
      <c r="G101" s="64"/>
    </row>
    <row r="102" spans="1:7">
      <c r="A102" s="16" t="s">
        <v>110</v>
      </c>
      <c r="B102" s="11">
        <v>750</v>
      </c>
      <c r="C102" s="64"/>
      <c r="D102" s="64"/>
      <c r="E102" s="64"/>
      <c r="F102" s="64"/>
      <c r="G102" s="64"/>
    </row>
    <row r="103" spans="1:7">
      <c r="A103" s="16" t="s">
        <v>111</v>
      </c>
      <c r="B103" s="11">
        <v>760</v>
      </c>
      <c r="C103" s="64">
        <v>0</v>
      </c>
      <c r="D103" s="64">
        <v>0</v>
      </c>
      <c r="E103" s="64"/>
      <c r="F103" s="64"/>
      <c r="G103" s="64"/>
    </row>
    <row r="104" spans="1:7">
      <c r="A104" s="17" t="s">
        <v>112</v>
      </c>
      <c r="B104" s="24">
        <v>770</v>
      </c>
      <c r="C104" s="65">
        <f>C72+C85</f>
        <v>46842</v>
      </c>
      <c r="D104" s="65">
        <f>D72+D85</f>
        <v>146842</v>
      </c>
      <c r="E104" s="65">
        <f>E72+E85</f>
        <v>147342</v>
      </c>
      <c r="F104" s="65">
        <f>F72+F85</f>
        <v>147342</v>
      </c>
      <c r="G104" s="65">
        <f>G72+G85</f>
        <v>148342</v>
      </c>
    </row>
    <row r="105" spans="1:7">
      <c r="A105" s="17" t="s">
        <v>113</v>
      </c>
      <c r="B105" s="24">
        <v>780</v>
      </c>
      <c r="C105" s="65">
        <f>C70+C104</f>
        <v>3047458</v>
      </c>
      <c r="D105" s="65">
        <f>D70+D104</f>
        <v>3185602</v>
      </c>
      <c r="E105" s="65">
        <f>E70+E104</f>
        <v>3143303</v>
      </c>
      <c r="F105" s="65">
        <f>F70+F104</f>
        <v>3160988</v>
      </c>
      <c r="G105" s="65">
        <f>G70+G104</f>
        <v>3166932</v>
      </c>
    </row>
    <row r="106" spans="1:7" s="28" customFormat="1" ht="15.6">
      <c r="A106" s="26"/>
      <c r="B106" s="27"/>
      <c r="C106" s="68">
        <f>C105-C59</f>
        <v>0.20000000018626451</v>
      </c>
      <c r="D106" s="68">
        <f>D105-D59</f>
        <v>0.20000000018626451</v>
      </c>
      <c r="E106" s="68">
        <f>E105-E59</f>
        <v>0.20000000018626451</v>
      </c>
      <c r="F106" s="68">
        <f>F105-F59</f>
        <v>0.20000000018626451</v>
      </c>
      <c r="G106" s="68">
        <f>G105-G59</f>
        <v>0.20000000018626451</v>
      </c>
    </row>
    <row r="107" spans="1:7" s="28" customFormat="1" ht="15.6">
      <c r="A107" s="26"/>
      <c r="B107" s="27"/>
      <c r="C107" s="27"/>
      <c r="D107" s="27"/>
      <c r="E107" s="27"/>
      <c r="F107" s="27"/>
      <c r="G107" s="27"/>
    </row>
    <row r="108" spans="1:7">
      <c r="A108" s="29"/>
      <c r="B108" s="30"/>
      <c r="C108" s="30"/>
      <c r="D108" s="30"/>
      <c r="E108" s="30"/>
      <c r="F108" s="30"/>
      <c r="G108" s="30"/>
    </row>
    <row r="109" spans="1:7">
      <c r="A109" s="30"/>
      <c r="B109" s="30"/>
      <c r="C109" s="30"/>
      <c r="D109" s="30"/>
      <c r="E109" s="30"/>
      <c r="F109" s="30"/>
      <c r="G109" s="30"/>
    </row>
  </sheetData>
  <mergeCells count="4">
    <mergeCell ref="A10:G10"/>
    <mergeCell ref="A31:G31"/>
    <mergeCell ref="A62:G62"/>
    <mergeCell ref="A71:G71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K38"/>
  <sheetViews>
    <sheetView showZeros="0" topLeftCell="A7" zoomScaleSheetLayoutView="100" workbookViewId="0">
      <selection activeCell="K14" sqref="K14"/>
    </sheetView>
  </sheetViews>
  <sheetFormatPr defaultColWidth="9.109375" defaultRowHeight="10.199999999999999"/>
  <cols>
    <col min="1" max="1" width="66.88671875" style="31" customWidth="1"/>
    <col min="2" max="2" width="6.88671875" style="32" customWidth="1"/>
    <col min="3" max="3" width="8.109375" style="32" customWidth="1"/>
    <col min="4" max="4" width="8.6640625" style="32" customWidth="1"/>
    <col min="5" max="5" width="7.88671875" style="32" customWidth="1"/>
    <col min="6" max="6" width="8.6640625" style="32" customWidth="1"/>
    <col min="7" max="8" width="10.109375" style="32" customWidth="1"/>
    <col min="9" max="9" width="10.44140625" style="32" customWidth="1"/>
    <col min="10" max="10" width="12.6640625" style="73" customWidth="1"/>
    <col min="11" max="16384" width="9.109375" style="32"/>
  </cols>
  <sheetData>
    <row r="1" spans="1:11" ht="7.5" customHeight="1"/>
    <row r="2" spans="1:11" ht="13.2">
      <c r="I2" s="88" t="s">
        <v>197</v>
      </c>
    </row>
    <row r="3" spans="1:11" ht="7.5" customHeight="1"/>
    <row r="4" spans="1:11" ht="15.6">
      <c r="A4" s="125" t="s">
        <v>155</v>
      </c>
      <c r="B4" s="125"/>
      <c r="C4" s="125"/>
      <c r="D4" s="125"/>
      <c r="E4" s="125"/>
      <c r="F4" s="125"/>
      <c r="G4" s="33"/>
      <c r="H4" s="33"/>
      <c r="I4" s="33"/>
    </row>
    <row r="5" spans="1:11" ht="15.6">
      <c r="A5" s="8" t="str">
        <f>'[1]Форма №1'!A5</f>
        <v>СЛК АО "Узмед-Лизинг"</v>
      </c>
      <c r="B5" s="8"/>
      <c r="C5" s="8"/>
      <c r="D5" s="8"/>
      <c r="E5" s="8"/>
      <c r="F5" s="8"/>
      <c r="G5" s="33"/>
      <c r="H5" s="33"/>
      <c r="I5" s="33"/>
    </row>
    <row r="6" spans="1:11" ht="15.6">
      <c r="A6" s="8" t="s">
        <v>187</v>
      </c>
      <c r="B6" s="8"/>
      <c r="C6" s="8"/>
      <c r="D6" s="8"/>
      <c r="E6" s="8"/>
      <c r="F6" s="8"/>
      <c r="G6" s="34"/>
      <c r="H6" s="34"/>
      <c r="I6" s="34"/>
    </row>
    <row r="7" spans="1:11" ht="5.25" customHeight="1"/>
    <row r="8" spans="1:11" ht="18.75" customHeight="1">
      <c r="A8" s="126" t="s">
        <v>114</v>
      </c>
      <c r="B8" s="124" t="s">
        <v>115</v>
      </c>
      <c r="C8" s="124">
        <v>2017</v>
      </c>
      <c r="D8" s="124"/>
      <c r="E8" s="124">
        <v>2018</v>
      </c>
      <c r="F8" s="124"/>
      <c r="G8" s="124">
        <v>2019</v>
      </c>
      <c r="H8" s="124"/>
      <c r="I8" s="124"/>
      <c r="J8" s="124"/>
    </row>
    <row r="9" spans="1:11" ht="31.5" customHeight="1">
      <c r="A9" s="127"/>
      <c r="B9" s="124"/>
      <c r="C9" s="69" t="s">
        <v>116</v>
      </c>
      <c r="D9" s="69" t="s">
        <v>117</v>
      </c>
      <c r="E9" s="69" t="s">
        <v>116</v>
      </c>
      <c r="F9" s="69" t="s">
        <v>118</v>
      </c>
      <c r="G9" s="69" t="s">
        <v>163</v>
      </c>
      <c r="H9" s="69" t="s">
        <v>164</v>
      </c>
      <c r="I9" s="69" t="s">
        <v>148</v>
      </c>
      <c r="J9" s="69" t="s">
        <v>119</v>
      </c>
    </row>
    <row r="10" spans="1:11" ht="11.25" customHeight="1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/>
      <c r="H10" s="35"/>
      <c r="I10" s="35"/>
      <c r="J10" s="71"/>
    </row>
    <row r="11" spans="1:11">
      <c r="A11" s="36" t="s">
        <v>120</v>
      </c>
      <c r="B11" s="37">
        <v>10</v>
      </c>
      <c r="C11" s="38">
        <v>653294</v>
      </c>
      <c r="D11" s="38">
        <v>681964</v>
      </c>
      <c r="E11" s="38">
        <v>564667</v>
      </c>
      <c r="F11" s="38">
        <v>596000</v>
      </c>
      <c r="G11" s="38">
        <v>140000</v>
      </c>
      <c r="H11" s="38">
        <f>G11+140000</f>
        <v>280000</v>
      </c>
      <c r="I11" s="38">
        <f>H11+140000</f>
        <v>420000</v>
      </c>
      <c r="J11" s="70">
        <f>I11+144667</f>
        <v>564667</v>
      </c>
    </row>
    <row r="12" spans="1:11">
      <c r="A12" s="36" t="s">
        <v>121</v>
      </c>
      <c r="B12" s="37">
        <v>20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1" ht="19.2" customHeight="1">
      <c r="A13" s="39" t="s">
        <v>122</v>
      </c>
      <c r="B13" s="40">
        <v>30</v>
      </c>
      <c r="C13" s="41">
        <f>C11-C12</f>
        <v>653294</v>
      </c>
      <c r="D13" s="41">
        <f>D11-D12</f>
        <v>681964</v>
      </c>
      <c r="E13" s="41">
        <f t="shared" ref="E13:J13" si="0">E11-E12</f>
        <v>564667</v>
      </c>
      <c r="F13" s="41">
        <f t="shared" si="0"/>
        <v>596000</v>
      </c>
      <c r="G13" s="41">
        <f t="shared" si="0"/>
        <v>140000</v>
      </c>
      <c r="H13" s="41">
        <f t="shared" si="0"/>
        <v>280000</v>
      </c>
      <c r="I13" s="41">
        <f t="shared" si="0"/>
        <v>420000</v>
      </c>
      <c r="J13" s="41">
        <f t="shared" si="0"/>
        <v>564667</v>
      </c>
      <c r="K13" s="119"/>
    </row>
    <row r="14" spans="1:11">
      <c r="A14" s="39" t="s">
        <v>123</v>
      </c>
      <c r="B14" s="42">
        <v>40</v>
      </c>
      <c r="C14" s="41">
        <f>C15+C16+C17+C18</f>
        <v>883470</v>
      </c>
      <c r="D14" s="41">
        <f>D15+D16+D17+D18</f>
        <v>842124</v>
      </c>
      <c r="E14" s="41">
        <f t="shared" ref="E14:J14" si="1">E15+E16+E17+E18</f>
        <v>732936</v>
      </c>
      <c r="F14" s="41">
        <f t="shared" si="1"/>
        <v>620000</v>
      </c>
      <c r="G14" s="41">
        <f t="shared" si="1"/>
        <v>173056</v>
      </c>
      <c r="H14" s="41">
        <f t="shared" si="1"/>
        <v>335707</v>
      </c>
      <c r="I14" s="41">
        <f t="shared" si="1"/>
        <v>529222</v>
      </c>
      <c r="J14" s="41">
        <f t="shared" si="1"/>
        <v>739958</v>
      </c>
    </row>
    <row r="15" spans="1:11">
      <c r="A15" s="36" t="s">
        <v>156</v>
      </c>
      <c r="B15" s="43">
        <v>50</v>
      </c>
      <c r="C15" s="38">
        <v>172495</v>
      </c>
      <c r="D15" s="38">
        <v>164473</v>
      </c>
      <c r="E15" s="38">
        <v>213330</v>
      </c>
      <c r="F15" s="38">
        <v>180000</v>
      </c>
      <c r="G15" s="38">
        <v>34259</v>
      </c>
      <c r="H15" s="38">
        <f>G15+34259</f>
        <v>68518</v>
      </c>
      <c r="I15" s="38">
        <f>H15+40309</f>
        <v>108827</v>
      </c>
      <c r="J15" s="70">
        <f>I15+40309</f>
        <v>149136</v>
      </c>
    </row>
    <row r="16" spans="1:11">
      <c r="A16" s="36" t="s">
        <v>157</v>
      </c>
      <c r="B16" s="37">
        <v>60</v>
      </c>
      <c r="C16" s="38">
        <v>287106</v>
      </c>
      <c r="D16" s="38">
        <v>322328</v>
      </c>
      <c r="E16" s="38">
        <v>356256</v>
      </c>
      <c r="F16" s="38">
        <v>340000</v>
      </c>
      <c r="G16" s="38">
        <v>94877</v>
      </c>
      <c r="H16" s="38">
        <f>G16+94672</f>
        <v>189549</v>
      </c>
      <c r="I16" s="38">
        <f>H16+110744</f>
        <v>300293</v>
      </c>
      <c r="J16" s="70">
        <f>I16+111828</f>
        <v>412121</v>
      </c>
    </row>
    <row r="17" spans="1:10">
      <c r="A17" s="36" t="s">
        <v>158</v>
      </c>
      <c r="B17" s="37">
        <v>70</v>
      </c>
      <c r="C17" s="38">
        <v>423869</v>
      </c>
      <c r="D17" s="38">
        <v>355323</v>
      </c>
      <c r="E17" s="38">
        <v>163350</v>
      </c>
      <c r="F17" s="38">
        <v>100000</v>
      </c>
      <c r="G17" s="38">
        <v>43920</v>
      </c>
      <c r="H17" s="38">
        <f>G17+33720</f>
        <v>77640</v>
      </c>
      <c r="I17" s="38">
        <f>42462+H17</f>
        <v>120102</v>
      </c>
      <c r="J17" s="70">
        <f>I17+58599</f>
        <v>178701</v>
      </c>
    </row>
    <row r="18" spans="1:10" ht="12" customHeight="1">
      <c r="A18" s="36" t="s">
        <v>124</v>
      </c>
      <c r="B18" s="37">
        <v>80</v>
      </c>
      <c r="C18" s="38"/>
      <c r="D18" s="38"/>
      <c r="E18" s="38"/>
      <c r="F18" s="38"/>
      <c r="G18" s="38"/>
      <c r="H18" s="38"/>
      <c r="I18" s="38"/>
      <c r="J18" s="71"/>
    </row>
    <row r="19" spans="1:10">
      <c r="A19" s="36" t="s">
        <v>125</v>
      </c>
      <c r="B19" s="37">
        <v>90</v>
      </c>
      <c r="C19" s="38">
        <v>98583</v>
      </c>
      <c r="D19" s="38">
        <v>54508</v>
      </c>
      <c r="E19" s="38">
        <v>320000</v>
      </c>
      <c r="F19" s="38">
        <v>172000</v>
      </c>
      <c r="G19" s="38">
        <v>80000</v>
      </c>
      <c r="H19" s="38">
        <f>G19+80000</f>
        <v>160000</v>
      </c>
      <c r="I19" s="38">
        <f>H19+80000</f>
        <v>240000</v>
      </c>
      <c r="J19" s="72">
        <f>I19+80000</f>
        <v>320000</v>
      </c>
    </row>
    <row r="20" spans="1:10">
      <c r="A20" s="39" t="s">
        <v>126</v>
      </c>
      <c r="B20" s="35">
        <v>100</v>
      </c>
      <c r="C20" s="41">
        <f>C13-C14+C19</f>
        <v>-131593</v>
      </c>
      <c r="D20" s="41">
        <f>D13-D14+D19</f>
        <v>-105652</v>
      </c>
      <c r="E20" s="41">
        <f t="shared" ref="E20:J20" si="2">E13-E14+E19</f>
        <v>151731</v>
      </c>
      <c r="F20" s="41">
        <f t="shared" si="2"/>
        <v>148000</v>
      </c>
      <c r="G20" s="41">
        <f t="shared" si="2"/>
        <v>46944</v>
      </c>
      <c r="H20" s="41">
        <f t="shared" si="2"/>
        <v>104293</v>
      </c>
      <c r="I20" s="41">
        <f t="shared" si="2"/>
        <v>130778</v>
      </c>
      <c r="J20" s="41">
        <f t="shared" si="2"/>
        <v>144709</v>
      </c>
    </row>
    <row r="21" spans="1:10" ht="10.5" customHeight="1">
      <c r="A21" s="39" t="s">
        <v>201</v>
      </c>
      <c r="B21" s="35">
        <v>110</v>
      </c>
      <c r="C21" s="41">
        <f>C22+C23+C24+C25+C26</f>
        <v>519047</v>
      </c>
      <c r="D21" s="41">
        <f t="shared" ref="D21:J21" si="3">D22+D23+D24+D25+D26</f>
        <v>752598</v>
      </c>
      <c r="E21" s="41">
        <f t="shared" si="3"/>
        <v>0</v>
      </c>
      <c r="F21" s="41">
        <f t="shared" si="3"/>
        <v>0</v>
      </c>
      <c r="G21" s="41">
        <f t="shared" si="3"/>
        <v>0</v>
      </c>
      <c r="H21" s="41">
        <f t="shared" si="3"/>
        <v>0</v>
      </c>
      <c r="I21" s="41">
        <f t="shared" si="3"/>
        <v>0</v>
      </c>
      <c r="J21" s="41">
        <f t="shared" si="3"/>
        <v>0</v>
      </c>
    </row>
    <row r="22" spans="1:10">
      <c r="A22" s="36" t="s">
        <v>127</v>
      </c>
      <c r="B22" s="44">
        <v>120</v>
      </c>
      <c r="C22" s="38"/>
      <c r="D22" s="38"/>
      <c r="E22" s="38"/>
      <c r="F22" s="38"/>
      <c r="G22" s="38"/>
      <c r="H22" s="38"/>
      <c r="I22" s="38"/>
      <c r="J22" s="74"/>
    </row>
    <row r="23" spans="1:10">
      <c r="A23" s="36" t="s">
        <v>128</v>
      </c>
      <c r="B23" s="44">
        <v>130</v>
      </c>
      <c r="C23" s="38"/>
      <c r="D23" s="38"/>
      <c r="E23" s="38"/>
      <c r="F23" s="38"/>
      <c r="G23" s="38"/>
      <c r="H23" s="38"/>
      <c r="I23" s="38"/>
      <c r="J23" s="72"/>
    </row>
    <row r="24" spans="1:10">
      <c r="A24" s="36" t="s">
        <v>129</v>
      </c>
      <c r="B24" s="44">
        <v>140</v>
      </c>
      <c r="C24" s="38"/>
      <c r="D24" s="38"/>
      <c r="E24" s="38"/>
      <c r="F24" s="38"/>
      <c r="G24" s="38"/>
      <c r="H24" s="38"/>
      <c r="I24" s="38"/>
      <c r="J24" s="74"/>
    </row>
    <row r="25" spans="1:10">
      <c r="A25" s="45" t="s">
        <v>130</v>
      </c>
      <c r="B25" s="44">
        <v>150</v>
      </c>
      <c r="C25" s="38">
        <v>519047</v>
      </c>
      <c r="D25" s="38">
        <v>752598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72">
        <v>0</v>
      </c>
    </row>
    <row r="26" spans="1:10">
      <c r="A26" s="36" t="s">
        <v>131</v>
      </c>
      <c r="B26" s="44">
        <v>160</v>
      </c>
      <c r="C26" s="38"/>
      <c r="D26" s="38"/>
      <c r="E26" s="38"/>
      <c r="F26" s="38"/>
      <c r="G26" s="38"/>
      <c r="H26" s="38">
        <f>G26</f>
        <v>0</v>
      </c>
      <c r="I26" s="38">
        <f>H26</f>
        <v>0</v>
      </c>
      <c r="J26" s="72">
        <f>I26</f>
        <v>0</v>
      </c>
    </row>
    <row r="27" spans="1:10" ht="12.75" customHeight="1">
      <c r="A27" s="39" t="s">
        <v>132</v>
      </c>
      <c r="B27" s="35">
        <v>170</v>
      </c>
      <c r="C27" s="41">
        <f>C28+C29+C30+C31</f>
        <v>0</v>
      </c>
      <c r="D27" s="41">
        <f t="shared" ref="D27:J27" si="4">D28+D29+D30+D31</f>
        <v>148222</v>
      </c>
      <c r="E27" s="41">
        <f t="shared" si="4"/>
        <v>0</v>
      </c>
      <c r="F27" s="41">
        <f t="shared" si="4"/>
        <v>1263</v>
      </c>
      <c r="G27" s="41">
        <f t="shared" si="4"/>
        <v>0</v>
      </c>
      <c r="H27" s="41">
        <f t="shared" si="4"/>
        <v>0</v>
      </c>
      <c r="I27" s="41">
        <f t="shared" si="4"/>
        <v>0</v>
      </c>
      <c r="J27" s="41">
        <f t="shared" si="4"/>
        <v>0</v>
      </c>
    </row>
    <row r="28" spans="1:10">
      <c r="A28" s="45" t="s">
        <v>133</v>
      </c>
      <c r="B28" s="44">
        <v>180</v>
      </c>
      <c r="C28" s="38"/>
      <c r="D28" s="38"/>
      <c r="E28" s="38"/>
      <c r="F28" s="38"/>
      <c r="G28" s="38"/>
      <c r="H28" s="38"/>
      <c r="I28" s="38"/>
      <c r="J28" s="74"/>
    </row>
    <row r="29" spans="1:10" ht="12" customHeight="1">
      <c r="A29" s="36" t="s">
        <v>134</v>
      </c>
      <c r="B29" s="44">
        <v>190</v>
      </c>
      <c r="C29" s="38"/>
      <c r="D29" s="38"/>
      <c r="E29" s="38"/>
      <c r="F29" s="38"/>
      <c r="G29" s="38"/>
      <c r="H29" s="38"/>
      <c r="I29" s="38"/>
      <c r="J29" s="74"/>
    </row>
    <row r="30" spans="1:10">
      <c r="A30" s="45" t="s">
        <v>135</v>
      </c>
      <c r="B30" s="44">
        <v>200</v>
      </c>
      <c r="C30" s="38">
        <v>0</v>
      </c>
      <c r="D30" s="38">
        <v>148222</v>
      </c>
      <c r="E30" s="38">
        <v>0</v>
      </c>
      <c r="F30" s="38">
        <v>1263</v>
      </c>
      <c r="G30" s="38">
        <v>0</v>
      </c>
      <c r="H30" s="38">
        <v>0</v>
      </c>
      <c r="I30" s="38"/>
      <c r="J30" s="72"/>
    </row>
    <row r="31" spans="1:10">
      <c r="A31" s="36" t="s">
        <v>136</v>
      </c>
      <c r="B31" s="44">
        <v>210</v>
      </c>
      <c r="C31" s="38"/>
      <c r="D31" s="38"/>
      <c r="E31" s="38"/>
      <c r="F31" s="38"/>
      <c r="G31" s="38"/>
      <c r="H31" s="38"/>
      <c r="I31" s="38"/>
      <c r="J31" s="74"/>
    </row>
    <row r="32" spans="1:10" ht="12" customHeight="1">
      <c r="A32" s="39" t="s">
        <v>137</v>
      </c>
      <c r="B32" s="35">
        <v>220</v>
      </c>
      <c r="C32" s="41">
        <f>C20+C21-C27</f>
        <v>387454</v>
      </c>
      <c r="D32" s="41">
        <f t="shared" ref="D32:J32" si="5">D20+D21-D27</f>
        <v>498724</v>
      </c>
      <c r="E32" s="41">
        <f t="shared" si="5"/>
        <v>151731</v>
      </c>
      <c r="F32" s="41">
        <f t="shared" si="5"/>
        <v>146737</v>
      </c>
      <c r="G32" s="41">
        <f t="shared" si="5"/>
        <v>46944</v>
      </c>
      <c r="H32" s="41">
        <f t="shared" si="5"/>
        <v>104293</v>
      </c>
      <c r="I32" s="41">
        <f t="shared" si="5"/>
        <v>130778</v>
      </c>
      <c r="J32" s="41">
        <f t="shared" si="5"/>
        <v>144709</v>
      </c>
    </row>
    <row r="33" spans="1:10">
      <c r="A33" s="36" t="s">
        <v>138</v>
      </c>
      <c r="B33" s="44">
        <v>230</v>
      </c>
      <c r="C33" s="38"/>
      <c r="D33" s="38"/>
      <c r="E33" s="38"/>
      <c r="F33" s="38"/>
      <c r="G33" s="38"/>
      <c r="H33" s="38"/>
      <c r="I33" s="38"/>
      <c r="J33" s="74"/>
    </row>
    <row r="34" spans="1:10" ht="11.25" customHeight="1">
      <c r="A34" s="39" t="s">
        <v>139</v>
      </c>
      <c r="B34" s="35">
        <v>240</v>
      </c>
      <c r="C34" s="41">
        <f>C32+C33</f>
        <v>387454</v>
      </c>
      <c r="D34" s="41">
        <f t="shared" ref="D34:J34" si="6">D32+D33</f>
        <v>498724</v>
      </c>
      <c r="E34" s="41">
        <f t="shared" si="6"/>
        <v>151731</v>
      </c>
      <c r="F34" s="41">
        <f t="shared" si="6"/>
        <v>146737</v>
      </c>
      <c r="G34" s="41">
        <f t="shared" si="6"/>
        <v>46944</v>
      </c>
      <c r="H34" s="41">
        <f t="shared" si="6"/>
        <v>104293</v>
      </c>
      <c r="I34" s="41">
        <f t="shared" si="6"/>
        <v>130778</v>
      </c>
      <c r="J34" s="41">
        <f t="shared" si="6"/>
        <v>144709</v>
      </c>
    </row>
    <row r="35" spans="1:10">
      <c r="A35" s="36" t="s">
        <v>140</v>
      </c>
      <c r="B35" s="44">
        <v>250</v>
      </c>
      <c r="C35" s="38"/>
      <c r="D35" s="38"/>
      <c r="E35" s="38"/>
      <c r="F35" s="38"/>
      <c r="G35" s="38"/>
      <c r="H35" s="38"/>
      <c r="I35" s="38"/>
      <c r="J35" s="74"/>
    </row>
    <row r="36" spans="1:10">
      <c r="A36" s="36" t="s">
        <v>141</v>
      </c>
      <c r="B36" s="44">
        <v>251</v>
      </c>
      <c r="C36" s="38"/>
      <c r="D36" s="38"/>
      <c r="E36" s="38"/>
      <c r="F36" s="38"/>
      <c r="G36" s="38"/>
      <c r="H36" s="38"/>
      <c r="I36" s="38"/>
      <c r="J36" s="74"/>
    </row>
    <row r="37" spans="1:10">
      <c r="A37" s="36" t="s">
        <v>142</v>
      </c>
      <c r="B37" s="44">
        <v>260</v>
      </c>
      <c r="C37" s="38">
        <v>63545</v>
      </c>
      <c r="D37" s="38">
        <v>66135</v>
      </c>
      <c r="E37" s="38">
        <v>44233</v>
      </c>
      <c r="F37" s="38">
        <f>(F25-F30+F19+F11)*5%</f>
        <v>38336.85</v>
      </c>
      <c r="G37" s="38">
        <f>(G11+G19)*4%</f>
        <v>8800</v>
      </c>
      <c r="H37" s="38">
        <f>(H11+H19)*4%</f>
        <v>17600</v>
      </c>
      <c r="I37" s="38">
        <f>(I11+I19)*4%</f>
        <v>26400</v>
      </c>
      <c r="J37" s="72">
        <f>(J11+J19)*4%</f>
        <v>35386.68</v>
      </c>
    </row>
    <row r="38" spans="1:10">
      <c r="A38" s="39" t="s">
        <v>143</v>
      </c>
      <c r="B38" s="35">
        <v>270</v>
      </c>
      <c r="C38" s="41">
        <f>C34-C35-C37</f>
        <v>323909</v>
      </c>
      <c r="D38" s="41">
        <f t="shared" ref="D38:J38" si="7">D34-D35-D37</f>
        <v>432589</v>
      </c>
      <c r="E38" s="41">
        <f t="shared" si="7"/>
        <v>107498</v>
      </c>
      <c r="F38" s="41">
        <f t="shared" si="7"/>
        <v>108400.15</v>
      </c>
      <c r="G38" s="41">
        <f t="shared" si="7"/>
        <v>38144</v>
      </c>
      <c r="H38" s="41">
        <f t="shared" si="7"/>
        <v>86693</v>
      </c>
      <c r="I38" s="41">
        <f t="shared" si="7"/>
        <v>104378</v>
      </c>
      <c r="J38" s="41">
        <f t="shared" si="7"/>
        <v>109322.32</v>
      </c>
    </row>
  </sheetData>
  <mergeCells count="6">
    <mergeCell ref="G8:J8"/>
    <mergeCell ref="A4:F4"/>
    <mergeCell ref="A8:A9"/>
    <mergeCell ref="B8:B9"/>
    <mergeCell ref="C8:D8"/>
    <mergeCell ref="E8:F8"/>
  </mergeCells>
  <printOptions horizontalCentered="1"/>
  <pageMargins left="0.31496062992125984" right="0.15748031496062992" top="0.43307086614173229" bottom="0.19685039370078741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40"/>
  <sheetViews>
    <sheetView view="pageBreakPreview" topLeftCell="A4" zoomScaleSheetLayoutView="100" workbookViewId="0">
      <selection activeCell="D9" sqref="D9"/>
    </sheetView>
  </sheetViews>
  <sheetFormatPr defaultColWidth="9.109375" defaultRowHeight="13.8"/>
  <cols>
    <col min="1" max="1" width="3.109375" style="1" bestFit="1" customWidth="1"/>
    <col min="2" max="2" width="54" style="1" bestFit="1" customWidth="1"/>
    <col min="3" max="3" width="11.44140625" style="2" bestFit="1" customWidth="1"/>
    <col min="4" max="4" width="12.5546875" style="1" customWidth="1"/>
    <col min="5" max="5" width="11.33203125" style="1" bestFit="1" customWidth="1"/>
    <col min="6" max="6" width="10.5546875" style="1" customWidth="1"/>
    <col min="7" max="7" width="11.33203125" style="1" bestFit="1" customWidth="1"/>
    <col min="8" max="8" width="13.33203125" style="1" customWidth="1"/>
    <col min="9" max="9" width="11.33203125" style="1" bestFit="1" customWidth="1"/>
    <col min="10" max="10" width="10" style="1" customWidth="1"/>
    <col min="11" max="11" width="11.33203125" style="1" customWidth="1"/>
    <col min="12" max="12" width="0.33203125" style="1" customWidth="1"/>
    <col min="13" max="13" width="9.109375" style="1"/>
    <col min="14" max="14" width="15.6640625" style="1" bestFit="1" customWidth="1"/>
    <col min="15" max="15" width="11.33203125" style="1" bestFit="1" customWidth="1"/>
    <col min="16" max="18" width="10.109375" style="1" bestFit="1" customWidth="1"/>
    <col min="19" max="16384" width="9.109375" style="1"/>
  </cols>
  <sheetData>
    <row r="1" spans="1:18">
      <c r="I1" s="115"/>
      <c r="J1" s="116" t="s">
        <v>189</v>
      </c>
      <c r="K1" s="116"/>
    </row>
    <row r="2" spans="1:18" ht="14.4" customHeight="1">
      <c r="A2" s="128" t="s">
        <v>191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8" ht="20.25" customHeight="1">
      <c r="A3" s="128" t="s">
        <v>188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8" ht="20.25" customHeight="1">
      <c r="A4" s="128" t="str">
        <f>'Форма №1'!A5</f>
        <v>СЛК АО "Узмед-Лизинг"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8" ht="20.25" customHeight="1">
      <c r="A5" s="128" t="str">
        <f>'Форма №1'!A6</f>
        <v xml:space="preserve">на  2019 г. 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7" spans="1:18" ht="16.2">
      <c r="A7" s="137" t="s">
        <v>15</v>
      </c>
      <c r="B7" s="137" t="s">
        <v>1</v>
      </c>
      <c r="C7" s="140" t="s">
        <v>14</v>
      </c>
      <c r="D7" s="133" t="s">
        <v>146</v>
      </c>
      <c r="E7" s="133"/>
      <c r="F7" s="133" t="s">
        <v>147</v>
      </c>
      <c r="G7" s="133"/>
      <c r="H7" s="134" t="s">
        <v>148</v>
      </c>
      <c r="I7" s="134"/>
      <c r="J7" s="134" t="s">
        <v>202</v>
      </c>
      <c r="K7" s="134"/>
    </row>
    <row r="8" spans="1:18" ht="32.4">
      <c r="A8" s="137"/>
      <c r="B8" s="137"/>
      <c r="C8" s="141"/>
      <c r="D8" s="50" t="s">
        <v>2</v>
      </c>
      <c r="E8" s="50" t="s">
        <v>16</v>
      </c>
      <c r="F8" s="50" t="s">
        <v>2</v>
      </c>
      <c r="G8" s="50" t="s">
        <v>16</v>
      </c>
      <c r="H8" s="50" t="s">
        <v>2</v>
      </c>
      <c r="I8" s="50" t="s">
        <v>16</v>
      </c>
      <c r="J8" s="50" t="s">
        <v>2</v>
      </c>
      <c r="K8" s="50" t="s">
        <v>16</v>
      </c>
    </row>
    <row r="9" spans="1:18" ht="16.2">
      <c r="A9" s="47">
        <v>1</v>
      </c>
      <c r="B9" s="48" t="s">
        <v>4</v>
      </c>
      <c r="C9" s="80" t="s">
        <v>159</v>
      </c>
      <c r="D9" s="76">
        <v>0.01</v>
      </c>
      <c r="E9" s="77">
        <f>'Форма № 2'!G34/(('Форма №1'!C59+'Форма №1'!D59)/2)</f>
        <v>1.5062907468428508E-2</v>
      </c>
      <c r="F9" s="76">
        <v>0.01</v>
      </c>
      <c r="G9" s="77">
        <f>'Форма № 2'!H34/(('Форма №1'!C59+'Форма №1'!E59)/2)</f>
        <v>3.3693113573152869E-2</v>
      </c>
      <c r="H9" s="76">
        <v>0.01</v>
      </c>
      <c r="I9" s="77">
        <f>'Форма № 2'!I34/(('Форма №1'!C59+'Форма №1'!F59)/2)</f>
        <v>4.2129063674166689E-2</v>
      </c>
      <c r="J9" s="76">
        <f>H9</f>
        <v>0.01</v>
      </c>
      <c r="K9" s="77">
        <f>'Форма № 2'!J34/(('Форма №1'!C59+'Форма №1'!G59)/2)</f>
        <v>4.6572232934993331E-2</v>
      </c>
      <c r="N9" s="1" t="s">
        <v>190</v>
      </c>
      <c r="O9" s="60"/>
    </row>
    <row r="10" spans="1:18" ht="16.2">
      <c r="A10" s="47">
        <v>2</v>
      </c>
      <c r="B10" s="48" t="s">
        <v>5</v>
      </c>
      <c r="C10" s="80" t="s">
        <v>160</v>
      </c>
      <c r="D10" s="51">
        <v>0.01</v>
      </c>
      <c r="E10" s="77">
        <f>('Форма №1'!D56+'Форма №1'!D51)/'Форма №1'!D85</f>
        <v>0.54039716157502626</v>
      </c>
      <c r="F10" s="51">
        <v>0.01</v>
      </c>
      <c r="G10" s="77">
        <f>('Форма №1'!E51+'Форма №1'!E56)/'Форма №1'!E85</f>
        <v>0.61321958436834034</v>
      </c>
      <c r="H10" s="51">
        <v>0.01</v>
      </c>
      <c r="I10" s="77">
        <f>('Форма №1'!F51+'Форма №1'!F56)/'Форма №1'!F85</f>
        <v>0.68787582630885968</v>
      </c>
      <c r="J10" s="76">
        <f t="shared" ref="J10:J16" si="0">H10</f>
        <v>0.01</v>
      </c>
      <c r="K10" s="77">
        <f>('Форма №1'!G51+'Форма №1'!G56)/'Форма №1'!G85</f>
        <v>0.75739170295668123</v>
      </c>
      <c r="N10" s="118">
        <v>42736</v>
      </c>
      <c r="O10" s="118">
        <v>42736</v>
      </c>
      <c r="P10" s="118">
        <v>42736</v>
      </c>
      <c r="Q10" s="118">
        <v>42736</v>
      </c>
      <c r="R10" s="117"/>
    </row>
    <row r="11" spans="1:18" ht="16.2">
      <c r="A11" s="47">
        <v>3</v>
      </c>
      <c r="B11" s="48" t="s">
        <v>6</v>
      </c>
      <c r="C11" s="80" t="s">
        <v>161</v>
      </c>
      <c r="D11" s="51">
        <v>0.48</v>
      </c>
      <c r="E11" s="77">
        <f>'Форма №1'!D70/('Форма №1'!D104-'Форма №1'!D72)</f>
        <v>20.694079350594517</v>
      </c>
      <c r="F11" s="51">
        <v>0.48</v>
      </c>
      <c r="G11" s="78">
        <f>'Форма №1'!E70/('Форма №1'!E104-'Форма №1'!E84)</f>
        <v>20.333380841850932</v>
      </c>
      <c r="H11" s="51">
        <v>0.43</v>
      </c>
      <c r="I11" s="78">
        <f>'Форма №1'!F70/('Форма №1'!F104-'Форма №1'!F72)</f>
        <v>20.453407718098031</v>
      </c>
      <c r="J11" s="76">
        <f t="shared" si="0"/>
        <v>0.43</v>
      </c>
      <c r="K11" s="78">
        <f>'Форма №1'!G70/('Форма №1'!G104-'Форма №1'!G72)</f>
        <v>20.348856021895351</v>
      </c>
      <c r="N11" s="118">
        <v>42826</v>
      </c>
      <c r="O11" s="118">
        <v>42917</v>
      </c>
      <c r="P11" s="118">
        <v>43009</v>
      </c>
      <c r="Q11" s="118">
        <v>43101</v>
      </c>
    </row>
    <row r="12" spans="1:18" ht="16.2">
      <c r="A12" s="110">
        <v>4</v>
      </c>
      <c r="B12" s="111" t="s">
        <v>7</v>
      </c>
      <c r="C12" s="112"/>
      <c r="D12" s="113">
        <v>0.05</v>
      </c>
      <c r="E12" s="114">
        <f>90/('Форма № 2'!G11/(('Форма №1'!C86+'Форма №1'!D86)/2))</f>
        <v>62.255571428571429</v>
      </c>
      <c r="F12" s="113">
        <v>0.05</v>
      </c>
      <c r="G12" s="114">
        <f>181/('Форма № 2'!H11/(('Форма №1'!C86+'Форма №1'!E86)/2))</f>
        <v>62.763042857142857</v>
      </c>
      <c r="H12" s="113">
        <v>0.05</v>
      </c>
      <c r="I12" s="114">
        <f>273/('Форма № 2'!I11/(('Форма №1'!C86+'Форма №1'!F86)/2))</f>
        <v>63.1098</v>
      </c>
      <c r="J12" s="76">
        <f t="shared" si="0"/>
        <v>0.05</v>
      </c>
      <c r="K12" s="114">
        <f>365/('Форма № 2'!J11/(('Форма №1'!C86+'Форма №1'!G86)/2))</f>
        <v>63.083339384097179</v>
      </c>
      <c r="N12" s="5">
        <f>N11-N10</f>
        <v>90</v>
      </c>
      <c r="O12" s="5">
        <f>O11-O10</f>
        <v>181</v>
      </c>
      <c r="P12" s="5">
        <f>P11-P10</f>
        <v>273</v>
      </c>
      <c r="Q12" s="5">
        <f>Q11-Q10</f>
        <v>365</v>
      </c>
    </row>
    <row r="13" spans="1:18" ht="16.2">
      <c r="A13" s="110">
        <v>5</v>
      </c>
      <c r="B13" s="111" t="s">
        <v>8</v>
      </c>
      <c r="C13" s="112"/>
      <c r="D13" s="113">
        <v>0.05</v>
      </c>
      <c r="E13" s="114">
        <f>90/('Форма № 2'!G11/(('Форма №1'!C39+'Форма №1'!D39)/2))</f>
        <v>1291.9062857142858</v>
      </c>
      <c r="F13" s="113">
        <v>0.05</v>
      </c>
      <c r="G13" s="114">
        <f>181/('Форма № 2'!H11/(('Форма №1'!C39+'Форма №1'!E39)/2))</f>
        <v>1262.1462910714288</v>
      </c>
      <c r="H13" s="113">
        <v>0.05</v>
      </c>
      <c r="I13" s="114">
        <f>273/('Форма № 2'!I11/(('Форма №1'!C39+'Форма №1'!F39)/2))</f>
        <v>1372.4207249999999</v>
      </c>
      <c r="J13" s="76">
        <f t="shared" si="0"/>
        <v>0.05</v>
      </c>
      <c r="K13" s="114">
        <f>365/('Форма № 2'!J11/(('Форма №1'!C39+'Форма №1'!G39)/2))</f>
        <v>1319.3064806337186</v>
      </c>
      <c r="O13" s="60"/>
    </row>
    <row r="14" spans="1:18" ht="16.2">
      <c r="A14" s="47">
        <v>6</v>
      </c>
      <c r="B14" s="48" t="s">
        <v>9</v>
      </c>
      <c r="C14" s="82" t="s">
        <v>160</v>
      </c>
      <c r="D14" s="51">
        <v>0.4</v>
      </c>
      <c r="E14" s="79">
        <f>'Форма №1'!D58/('Форма №1'!D104-'Форма №1'!D72)</f>
        <v>15.044590784652891</v>
      </c>
      <c r="F14" s="51">
        <v>0.4</v>
      </c>
      <c r="G14" s="79">
        <f>'Форма №1'!E58/('Форма №1'!E104-'Форма №1'!E72)</f>
        <v>14.292576454778677</v>
      </c>
      <c r="H14" s="51">
        <v>0.4</v>
      </c>
      <c r="I14" s="79">
        <f>'Форма №1'!F58/('Форма №1'!F104-'Форма №1'!F72)</f>
        <v>16.52445874224593</v>
      </c>
      <c r="J14" s="76">
        <v>0.4</v>
      </c>
      <c r="K14" s="79">
        <f>'Форма №1'!G58/('Форма №1'!G104-'Форма №1'!G72)</f>
        <v>15.53797845519138</v>
      </c>
      <c r="O14" s="60"/>
    </row>
    <row r="15" spans="1:18" ht="16.2">
      <c r="A15" s="47">
        <v>7</v>
      </c>
      <c r="B15" s="48" t="s">
        <v>185</v>
      </c>
      <c r="C15" s="82"/>
      <c r="D15" s="51">
        <v>0</v>
      </c>
      <c r="E15" s="79">
        <v>0</v>
      </c>
      <c r="F15" s="51">
        <v>0</v>
      </c>
      <c r="G15" s="79"/>
      <c r="H15" s="51">
        <v>0.05</v>
      </c>
      <c r="I15" s="79">
        <v>50</v>
      </c>
      <c r="J15" s="76">
        <v>0.05</v>
      </c>
      <c r="K15" s="79">
        <v>50</v>
      </c>
      <c r="O15" s="60"/>
    </row>
    <row r="16" spans="1:18" ht="32.4">
      <c r="A16" s="47">
        <v>8</v>
      </c>
      <c r="B16" s="49" t="s">
        <v>144</v>
      </c>
      <c r="C16" s="83"/>
      <c r="D16" s="61">
        <v>0</v>
      </c>
      <c r="E16" s="47">
        <v>0</v>
      </c>
      <c r="F16" s="61">
        <v>0</v>
      </c>
      <c r="G16" s="47">
        <v>0</v>
      </c>
      <c r="H16" s="61">
        <v>0</v>
      </c>
      <c r="I16" s="47">
        <v>0</v>
      </c>
      <c r="J16" s="76">
        <f t="shared" si="0"/>
        <v>0</v>
      </c>
      <c r="K16" s="47">
        <v>0</v>
      </c>
      <c r="O16" s="60"/>
    </row>
    <row r="17" spans="1:14" ht="16.2">
      <c r="A17" s="138" t="s">
        <v>145</v>
      </c>
      <c r="B17" s="139"/>
      <c r="C17" s="84"/>
      <c r="D17" s="75">
        <f>SUM(D9:D16)</f>
        <v>1</v>
      </c>
      <c r="E17" s="46"/>
      <c r="F17" s="75">
        <f>SUM(F9:F16)</f>
        <v>1</v>
      </c>
      <c r="G17" s="46"/>
      <c r="H17" s="75">
        <f>SUM(H9:H16)</f>
        <v>1</v>
      </c>
      <c r="I17" s="46"/>
      <c r="J17" s="75">
        <f>SUM(J9:J16)</f>
        <v>1</v>
      </c>
      <c r="K17" s="46"/>
      <c r="N17" s="59"/>
    </row>
    <row r="19" spans="1:14" ht="30" customHeight="1">
      <c r="A19" s="135" t="s">
        <v>19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2" spans="1:14" ht="18">
      <c r="A22" s="130" t="s">
        <v>191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</row>
    <row r="23" spans="1:14" ht="17.399999999999999">
      <c r="A23" s="131" t="s">
        <v>11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</row>
    <row r="25" spans="1:14">
      <c r="A25" s="132" t="s">
        <v>15</v>
      </c>
      <c r="B25" s="132" t="s">
        <v>1</v>
      </c>
      <c r="C25" s="132" t="s">
        <v>14</v>
      </c>
      <c r="D25" s="129" t="s">
        <v>17</v>
      </c>
      <c r="E25" s="129"/>
      <c r="F25" s="129" t="s">
        <v>18</v>
      </c>
      <c r="G25" s="129"/>
      <c r="H25" s="132" t="s">
        <v>3</v>
      </c>
      <c r="I25" s="132"/>
      <c r="J25" s="129" t="s">
        <v>10</v>
      </c>
      <c r="K25" s="129"/>
    </row>
    <row r="26" spans="1:14" ht="27.6">
      <c r="A26" s="132"/>
      <c r="B26" s="132"/>
      <c r="C26" s="132"/>
      <c r="D26" s="3" t="s">
        <v>2</v>
      </c>
      <c r="E26" s="3" t="s">
        <v>16</v>
      </c>
      <c r="F26" s="3" t="s">
        <v>2</v>
      </c>
      <c r="G26" s="3" t="s">
        <v>16</v>
      </c>
      <c r="H26" s="3" t="s">
        <v>2</v>
      </c>
      <c r="I26" s="3" t="s">
        <v>16</v>
      </c>
      <c r="J26" s="3" t="s">
        <v>2</v>
      </c>
      <c r="K26" s="3" t="s">
        <v>16</v>
      </c>
    </row>
    <row r="27" spans="1:14" ht="14.4">
      <c r="A27" s="103">
        <v>1</v>
      </c>
      <c r="B27" s="107" t="s">
        <v>12</v>
      </c>
      <c r="C27" s="106" t="s">
        <v>162</v>
      </c>
      <c r="D27" s="108">
        <v>5</v>
      </c>
      <c r="E27" s="109">
        <f>'Форма №1'!D13/'Форма №1'!D12</f>
        <v>0.96631200112907523</v>
      </c>
      <c r="F27" s="108">
        <v>5</v>
      </c>
      <c r="G27" s="109">
        <f>'Форма №1'!E13/'Форма №1'!E12</f>
        <v>0.97630510122473302</v>
      </c>
      <c r="H27" s="108">
        <v>5</v>
      </c>
      <c r="I27" s="109">
        <f>'Форма №1'!F13/'Форма №1'!F12</f>
        <v>0.98629820132039081</v>
      </c>
      <c r="J27" s="108">
        <v>5</v>
      </c>
      <c r="K27" s="109">
        <f>'Форма №1'!G13/'Форма №1'!G12</f>
        <v>0.9962913014160486</v>
      </c>
    </row>
    <row r="28" spans="1:14" ht="15.6">
      <c r="A28" s="52">
        <f>A27+1</f>
        <v>2</v>
      </c>
      <c r="B28" s="102" t="s">
        <v>171</v>
      </c>
      <c r="C28" s="86"/>
      <c r="D28" s="62"/>
      <c r="E28" s="85"/>
      <c r="F28" s="62"/>
      <c r="G28" s="85"/>
      <c r="H28" s="62"/>
      <c r="I28" s="85"/>
      <c r="J28" s="62"/>
      <c r="K28" s="85"/>
    </row>
    <row r="29" spans="1:14" ht="15.6">
      <c r="A29" s="52">
        <f t="shared" ref="A29:A39" si="1">A28+1</f>
        <v>3</v>
      </c>
      <c r="B29" s="102" t="s">
        <v>172</v>
      </c>
      <c r="C29" s="86"/>
      <c r="D29" s="62"/>
      <c r="E29" s="85"/>
      <c r="F29" s="62"/>
      <c r="G29" s="85"/>
      <c r="H29" s="62"/>
      <c r="I29" s="85"/>
      <c r="J29" s="62"/>
      <c r="K29" s="85"/>
    </row>
    <row r="30" spans="1:14" ht="15.6">
      <c r="A30" s="52">
        <f t="shared" si="1"/>
        <v>4</v>
      </c>
      <c r="B30" s="102" t="s">
        <v>13</v>
      </c>
      <c r="C30" s="86"/>
      <c r="D30" s="62"/>
      <c r="E30" s="85"/>
      <c r="F30" s="62"/>
      <c r="G30" s="85"/>
      <c r="H30" s="62"/>
      <c r="I30" s="85"/>
      <c r="J30" s="62"/>
      <c r="K30" s="85"/>
    </row>
    <row r="31" spans="1:14" ht="31.2">
      <c r="A31" s="52">
        <f t="shared" si="1"/>
        <v>5</v>
      </c>
      <c r="B31" s="102" t="s">
        <v>173</v>
      </c>
      <c r="C31" s="80" t="s">
        <v>174</v>
      </c>
      <c r="D31" s="62"/>
      <c r="E31" s="85"/>
      <c r="F31" s="62"/>
      <c r="G31" s="85"/>
      <c r="H31" s="62"/>
      <c r="I31" s="85"/>
      <c r="J31" s="62"/>
      <c r="K31" s="85"/>
    </row>
    <row r="32" spans="1:14" ht="31.2">
      <c r="A32" s="103">
        <f t="shared" si="1"/>
        <v>6</v>
      </c>
      <c r="B32" s="104" t="s">
        <v>175</v>
      </c>
      <c r="C32" s="105"/>
      <c r="D32" s="108"/>
      <c r="E32" s="109"/>
      <c r="F32" s="108"/>
      <c r="G32" s="109"/>
      <c r="H32" s="108"/>
      <c r="I32" s="109"/>
      <c r="J32" s="108"/>
      <c r="K32" s="109"/>
    </row>
    <row r="33" spans="1:11" ht="31.2">
      <c r="A33" s="52">
        <f t="shared" si="1"/>
        <v>7</v>
      </c>
      <c r="B33" s="102" t="s">
        <v>176</v>
      </c>
      <c r="C33" s="80" t="s">
        <v>177</v>
      </c>
      <c r="D33" s="62"/>
      <c r="E33" s="85"/>
      <c r="F33" s="62"/>
      <c r="G33" s="85"/>
      <c r="H33" s="62"/>
      <c r="I33" s="85"/>
      <c r="J33" s="62"/>
      <c r="K33" s="85"/>
    </row>
    <row r="34" spans="1:11" ht="31.2">
      <c r="A34" s="52">
        <f t="shared" si="1"/>
        <v>8</v>
      </c>
      <c r="B34" s="102" t="s">
        <v>178</v>
      </c>
      <c r="C34" s="86"/>
      <c r="D34" s="62"/>
      <c r="E34" s="85"/>
      <c r="F34" s="62"/>
      <c r="G34" s="85"/>
      <c r="H34" s="62"/>
      <c r="I34" s="85"/>
      <c r="J34" s="62"/>
      <c r="K34" s="85"/>
    </row>
    <row r="35" spans="1:11" ht="31.2">
      <c r="A35" s="52">
        <f t="shared" si="1"/>
        <v>9</v>
      </c>
      <c r="B35" s="102" t="s">
        <v>179</v>
      </c>
      <c r="C35" s="86"/>
      <c r="D35" s="62"/>
      <c r="E35" s="85"/>
      <c r="F35" s="62"/>
      <c r="G35" s="85"/>
      <c r="H35" s="62"/>
      <c r="I35" s="85"/>
      <c r="J35" s="62"/>
      <c r="K35" s="85"/>
    </row>
    <row r="36" spans="1:11" ht="15.6">
      <c r="A36" s="103">
        <f t="shared" si="1"/>
        <v>10</v>
      </c>
      <c r="B36" s="104" t="s">
        <v>180</v>
      </c>
      <c r="C36" s="106" t="s">
        <v>181</v>
      </c>
      <c r="D36" s="108"/>
      <c r="E36" s="109"/>
      <c r="F36" s="108"/>
      <c r="G36" s="109"/>
      <c r="H36" s="108"/>
      <c r="I36" s="109"/>
      <c r="J36" s="108"/>
      <c r="K36" s="109"/>
    </row>
    <row r="37" spans="1:11" ht="31.2">
      <c r="A37" s="52">
        <f t="shared" si="1"/>
        <v>11</v>
      </c>
      <c r="B37" s="102" t="s">
        <v>182</v>
      </c>
      <c r="C37" s="86"/>
      <c r="D37" s="62"/>
      <c r="E37" s="85"/>
      <c r="F37" s="62"/>
      <c r="G37" s="85"/>
      <c r="H37" s="62"/>
      <c r="I37" s="85"/>
      <c r="J37" s="62"/>
      <c r="K37" s="85"/>
    </row>
    <row r="38" spans="1:11" ht="31.2">
      <c r="A38" s="52">
        <f t="shared" si="1"/>
        <v>12</v>
      </c>
      <c r="B38" s="102" t="s">
        <v>183</v>
      </c>
      <c r="C38" s="86"/>
      <c r="D38" s="62"/>
      <c r="E38" s="85"/>
      <c r="F38" s="62"/>
      <c r="G38" s="85"/>
      <c r="H38" s="62"/>
      <c r="I38" s="85"/>
      <c r="J38" s="62"/>
      <c r="K38" s="85"/>
    </row>
    <row r="39" spans="1:11" ht="31.2">
      <c r="A39" s="52">
        <f t="shared" si="1"/>
        <v>13</v>
      </c>
      <c r="B39" s="102" t="s">
        <v>184</v>
      </c>
      <c r="C39" s="86"/>
      <c r="D39" s="62"/>
      <c r="E39" s="85"/>
      <c r="F39" s="62"/>
      <c r="G39" s="85"/>
      <c r="H39" s="62"/>
      <c r="I39" s="85"/>
      <c r="J39" s="62"/>
      <c r="K39" s="85"/>
    </row>
    <row r="40" spans="1:11" ht="14.4">
      <c r="A40" s="136" t="s">
        <v>149</v>
      </c>
      <c r="B40" s="136"/>
      <c r="C40" s="5"/>
      <c r="D40" s="63">
        <f>SUM(D27:D39)</f>
        <v>5</v>
      </c>
      <c r="E40" s="4"/>
      <c r="F40" s="63">
        <f>SUM(F27:F39)</f>
        <v>5</v>
      </c>
      <c r="G40" s="4"/>
      <c r="H40" s="63">
        <f>SUM(H27:H39)</f>
        <v>5</v>
      </c>
      <c r="I40" s="4"/>
      <c r="J40" s="63">
        <f>SUM(J27:J39)</f>
        <v>5</v>
      </c>
      <c r="K40" s="4"/>
    </row>
  </sheetData>
  <mergeCells count="23">
    <mergeCell ref="J25:K25"/>
    <mergeCell ref="F25:G25"/>
    <mergeCell ref="A40:B40"/>
    <mergeCell ref="A7:A8"/>
    <mergeCell ref="B7:B8"/>
    <mergeCell ref="A17:B17"/>
    <mergeCell ref="C7:C8"/>
    <mergeCell ref="A4:K4"/>
    <mergeCell ref="A5:K5"/>
    <mergeCell ref="D25:E25"/>
    <mergeCell ref="A2:K2"/>
    <mergeCell ref="A22:K22"/>
    <mergeCell ref="A23:K23"/>
    <mergeCell ref="A25:A26"/>
    <mergeCell ref="B25:B26"/>
    <mergeCell ref="C25:C26"/>
    <mergeCell ref="D7:E7"/>
    <mergeCell ref="F7:G7"/>
    <mergeCell ref="H25:I25"/>
    <mergeCell ref="H7:I7"/>
    <mergeCell ref="J7:K7"/>
    <mergeCell ref="A19:K19"/>
    <mergeCell ref="A3:K3"/>
  </mergeCells>
  <printOptions horizontalCentered="1"/>
  <pageMargins left="0.31496062992125984" right="0.11811023622047245" top="0.15748031496062992" bottom="0.15748031496062992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22" workbookViewId="0">
      <selection activeCell="K29" sqref="K29"/>
    </sheetView>
  </sheetViews>
  <sheetFormatPr defaultColWidth="9.109375" defaultRowHeight="13.8"/>
  <cols>
    <col min="1" max="1" width="3.109375" style="1" bestFit="1" customWidth="1"/>
    <col min="2" max="2" width="41.44140625" style="1" customWidth="1"/>
    <col min="3" max="3" width="10.33203125" style="2" customWidth="1"/>
    <col min="4" max="4" width="12.5546875" style="1" customWidth="1"/>
    <col min="5" max="5" width="10" style="1" customWidth="1"/>
    <col min="6" max="6" width="11" style="1" customWidth="1"/>
    <col min="7" max="7" width="10.44140625" style="1" customWidth="1"/>
    <col min="8" max="8" width="11.6640625" style="1" customWidth="1"/>
    <col min="9" max="9" width="10.33203125" style="1" customWidth="1"/>
    <col min="10" max="10" width="10" style="1" customWidth="1"/>
    <col min="11" max="11" width="10.33203125" style="1" customWidth="1"/>
    <col min="12" max="12" width="9.109375" style="1"/>
    <col min="13" max="13" width="15.6640625" style="1" bestFit="1" customWidth="1"/>
    <col min="14" max="16384" width="9.109375" style="1"/>
  </cols>
  <sheetData>
    <row r="1" spans="1:15">
      <c r="J1" s="115"/>
      <c r="K1" s="116" t="s">
        <v>198</v>
      </c>
      <c r="L1" s="116"/>
    </row>
    <row r="2" spans="1:15">
      <c r="J2" s="115"/>
      <c r="K2" s="116"/>
      <c r="L2" s="116"/>
    </row>
    <row r="3" spans="1:15" ht="14.4" customHeight="1">
      <c r="A3" s="128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5" ht="20.25" customHeight="1">
      <c r="A4" s="128" t="s">
        <v>188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5" ht="20.25" customHeight="1">
      <c r="A5" s="128" t="str">
        <f>'Форма № 2'!A5</f>
        <v>СЛК АО "Узмед-Лизинг"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5" ht="20.25" customHeight="1">
      <c r="A6" s="128" t="s">
        <v>203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8" spans="1:15" ht="14.4">
      <c r="A8" s="137" t="s">
        <v>15</v>
      </c>
      <c r="B8" s="137" t="s">
        <v>1</v>
      </c>
      <c r="C8" s="140" t="s">
        <v>14</v>
      </c>
      <c r="D8" s="142" t="s">
        <v>146</v>
      </c>
      <c r="E8" s="142"/>
      <c r="F8" s="142" t="s">
        <v>147</v>
      </c>
      <c r="G8" s="142"/>
      <c r="H8" s="143" t="s">
        <v>148</v>
      </c>
      <c r="I8" s="143"/>
      <c r="J8" s="143" t="s">
        <v>202</v>
      </c>
      <c r="K8" s="143"/>
    </row>
    <row r="9" spans="1:15" ht="28.8">
      <c r="A9" s="137"/>
      <c r="B9" s="137"/>
      <c r="C9" s="141"/>
      <c r="D9" s="94" t="s">
        <v>2</v>
      </c>
      <c r="E9" s="94" t="s">
        <v>16</v>
      </c>
      <c r="F9" s="94" t="s">
        <v>2</v>
      </c>
      <c r="G9" s="94" t="s">
        <v>16</v>
      </c>
      <c r="H9" s="94" t="s">
        <v>2</v>
      </c>
      <c r="I9" s="94" t="s">
        <v>16</v>
      </c>
      <c r="J9" s="94" t="s">
        <v>2</v>
      </c>
      <c r="K9" s="94" t="s">
        <v>16</v>
      </c>
    </row>
    <row r="10" spans="1:15" ht="16.2">
      <c r="A10" s="47">
        <v>1</v>
      </c>
      <c r="B10" s="48" t="s">
        <v>4</v>
      </c>
      <c r="C10" s="80" t="s">
        <v>159</v>
      </c>
      <c r="D10" s="76">
        <f>'КПЭ из БП'!D9</f>
        <v>0.01</v>
      </c>
      <c r="E10" s="77">
        <v>0.05</v>
      </c>
      <c r="F10" s="93">
        <f>D10</f>
        <v>0.01</v>
      </c>
      <c r="G10" s="77">
        <v>0.05</v>
      </c>
      <c r="H10" s="93">
        <f t="shared" ref="H10:H15" si="0">F10</f>
        <v>0.01</v>
      </c>
      <c r="I10" s="92">
        <v>0.05</v>
      </c>
      <c r="J10" s="93">
        <f>H10</f>
        <v>0.01</v>
      </c>
      <c r="K10" s="92">
        <v>0.05</v>
      </c>
      <c r="N10" s="60"/>
    </row>
    <row r="11" spans="1:15" ht="16.2">
      <c r="A11" s="47">
        <v>2</v>
      </c>
      <c r="B11" s="48" t="s">
        <v>5</v>
      </c>
      <c r="C11" s="80" t="s">
        <v>160</v>
      </c>
      <c r="D11" s="76">
        <f>'КПЭ из БП'!D10</f>
        <v>0.01</v>
      </c>
      <c r="E11" s="77">
        <v>0.2</v>
      </c>
      <c r="F11" s="93">
        <f t="shared" ref="F11:F17" si="1">D11</f>
        <v>0.01</v>
      </c>
      <c r="G11" s="77">
        <v>0.2</v>
      </c>
      <c r="H11" s="93">
        <f t="shared" si="0"/>
        <v>0.01</v>
      </c>
      <c r="I11" s="92">
        <v>0.2</v>
      </c>
      <c r="J11" s="93">
        <f t="shared" ref="J11:J17" si="2">H11</f>
        <v>0.01</v>
      </c>
      <c r="K11" s="92">
        <v>0.2</v>
      </c>
      <c r="N11" s="60"/>
    </row>
    <row r="12" spans="1:15" ht="16.2">
      <c r="A12" s="47">
        <v>3</v>
      </c>
      <c r="B12" s="48" t="s">
        <v>6</v>
      </c>
      <c r="C12" s="80" t="s">
        <v>161</v>
      </c>
      <c r="D12" s="76">
        <f>'КПЭ из БП'!D11</f>
        <v>0.48</v>
      </c>
      <c r="E12" s="77">
        <f>'КПЭ из БП'!E11</f>
        <v>20.694079350594517</v>
      </c>
      <c r="F12" s="93">
        <f t="shared" si="1"/>
        <v>0.48</v>
      </c>
      <c r="G12" s="77">
        <f>'КПЭ из БП'!G11</f>
        <v>20.333380841850932</v>
      </c>
      <c r="H12" s="93">
        <v>0.48</v>
      </c>
      <c r="I12" s="92">
        <f>'КПЭ из БП'!I11</f>
        <v>20.453407718098031</v>
      </c>
      <c r="J12" s="93">
        <f t="shared" si="2"/>
        <v>0.48</v>
      </c>
      <c r="K12" s="92">
        <f>'КПЭ из БП'!K11</f>
        <v>20.348856021895351</v>
      </c>
      <c r="N12" s="60"/>
    </row>
    <row r="13" spans="1:15" ht="30.75" customHeight="1">
      <c r="A13" s="47">
        <v>4</v>
      </c>
      <c r="B13" s="49" t="s">
        <v>7</v>
      </c>
      <c r="C13" s="81"/>
      <c r="D13" s="76">
        <f>'КПЭ из БП'!D12</f>
        <v>0.05</v>
      </c>
      <c r="E13" s="77">
        <f>'КПЭ из БП'!E12</f>
        <v>62.255571428571429</v>
      </c>
      <c r="F13" s="93">
        <f t="shared" si="1"/>
        <v>0.05</v>
      </c>
      <c r="G13" s="77">
        <f>'КПЭ из БП'!G12</f>
        <v>62.763042857142857</v>
      </c>
      <c r="H13" s="93">
        <f t="shared" si="0"/>
        <v>0.05</v>
      </c>
      <c r="I13" s="92">
        <f>'КПЭ из БП'!I12</f>
        <v>63.1098</v>
      </c>
      <c r="J13" s="93">
        <f t="shared" si="2"/>
        <v>0.05</v>
      </c>
      <c r="K13" s="92">
        <f>'КПЭ из БП'!K12</f>
        <v>63.083339384097179</v>
      </c>
      <c r="N13" s="60"/>
    </row>
    <row r="14" spans="1:15" ht="32.25" customHeight="1">
      <c r="A14" s="47">
        <v>5</v>
      </c>
      <c r="B14" s="49" t="s">
        <v>8</v>
      </c>
      <c r="C14" s="81"/>
      <c r="D14" s="76">
        <f>'КПЭ из БП'!D13</f>
        <v>0.05</v>
      </c>
      <c r="E14" s="77">
        <f>'КПЭ из БП'!E13</f>
        <v>1291.9062857142858</v>
      </c>
      <c r="F14" s="93">
        <f t="shared" si="1"/>
        <v>0.05</v>
      </c>
      <c r="G14" s="77">
        <f>'КПЭ из БП'!G13</f>
        <v>1262.1462910714288</v>
      </c>
      <c r="H14" s="93">
        <f t="shared" si="0"/>
        <v>0.05</v>
      </c>
      <c r="I14" s="92">
        <f>'КПЭ из БП'!I13</f>
        <v>1372.4207249999999</v>
      </c>
      <c r="J14" s="93">
        <f t="shared" si="2"/>
        <v>0.05</v>
      </c>
      <c r="K14" s="92">
        <f>'КПЭ из БП'!K13</f>
        <v>1319.3064806337186</v>
      </c>
      <c r="N14" s="60"/>
    </row>
    <row r="15" spans="1:15" ht="32.25" customHeight="1">
      <c r="A15" s="47">
        <v>6</v>
      </c>
      <c r="B15" s="49" t="s">
        <v>9</v>
      </c>
      <c r="C15" s="82" t="s">
        <v>160</v>
      </c>
      <c r="D15" s="76">
        <f>'КПЭ из БП'!D14</f>
        <v>0.4</v>
      </c>
      <c r="E15" s="77">
        <f>'КПЭ из БП'!E14</f>
        <v>15.044590784652891</v>
      </c>
      <c r="F15" s="93">
        <f t="shared" si="1"/>
        <v>0.4</v>
      </c>
      <c r="G15" s="77">
        <f>'КПЭ из БП'!G14</f>
        <v>14.292576454778677</v>
      </c>
      <c r="H15" s="93">
        <f t="shared" si="0"/>
        <v>0.4</v>
      </c>
      <c r="I15" s="92">
        <f>'КПЭ из БП'!I14</f>
        <v>16.52445874224593</v>
      </c>
      <c r="J15" s="93">
        <f t="shared" si="2"/>
        <v>0.4</v>
      </c>
      <c r="K15" s="92">
        <f>'КПЭ из БП'!K14</f>
        <v>15.53797845519138</v>
      </c>
      <c r="N15" s="60"/>
    </row>
    <row r="16" spans="1:15" ht="16.2">
      <c r="A16" s="47">
        <v>7</v>
      </c>
      <c r="B16" s="48" t="s">
        <v>185</v>
      </c>
      <c r="C16" s="82"/>
      <c r="D16" s="51">
        <v>0</v>
      </c>
      <c r="E16" s="79">
        <v>0</v>
      </c>
      <c r="F16" s="51">
        <v>0</v>
      </c>
      <c r="G16" s="79">
        <v>0</v>
      </c>
      <c r="H16" s="51">
        <v>0</v>
      </c>
      <c r="I16" s="79">
        <v>50</v>
      </c>
      <c r="J16" s="76">
        <v>0</v>
      </c>
      <c r="K16" s="79">
        <v>50</v>
      </c>
      <c r="O16" s="60"/>
    </row>
    <row r="17" spans="1:14" ht="48.6">
      <c r="A17" s="47">
        <v>8</v>
      </c>
      <c r="B17" s="49" t="s">
        <v>144</v>
      </c>
      <c r="C17" s="83"/>
      <c r="D17" s="76">
        <v>0</v>
      </c>
      <c r="E17" s="77">
        <f>'КПЭ из БП'!E15</f>
        <v>0</v>
      </c>
      <c r="F17" s="93">
        <f t="shared" si="1"/>
        <v>0</v>
      </c>
      <c r="G17" s="77">
        <f>'КПЭ из БП'!G15</f>
        <v>0</v>
      </c>
      <c r="H17" s="93">
        <v>0</v>
      </c>
      <c r="I17" s="92">
        <v>0</v>
      </c>
      <c r="J17" s="93">
        <f t="shared" si="2"/>
        <v>0</v>
      </c>
      <c r="K17" s="92">
        <f>'КПЭ из БП'!K15</f>
        <v>50</v>
      </c>
      <c r="N17" s="60"/>
    </row>
    <row r="18" spans="1:14" ht="16.2">
      <c r="A18" s="138" t="s">
        <v>145</v>
      </c>
      <c r="B18" s="139"/>
      <c r="C18" s="84"/>
      <c r="D18" s="75">
        <f>SUM(D10:D17)</f>
        <v>1</v>
      </c>
      <c r="E18" s="46"/>
      <c r="F18" s="75">
        <f>SUM(F10:F17)</f>
        <v>1</v>
      </c>
      <c r="G18" s="46"/>
      <c r="H18" s="75">
        <f>SUM(H10:H17)</f>
        <v>1</v>
      </c>
      <c r="I18" s="46"/>
      <c r="J18" s="75">
        <f>SUM(J10:J17)</f>
        <v>1</v>
      </c>
      <c r="K18" s="46"/>
      <c r="M18" s="59"/>
    </row>
    <row r="20" spans="1:14" ht="30" customHeight="1">
      <c r="A20" s="135" t="s">
        <v>19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</row>
    <row r="22" spans="1:14" ht="6.75" customHeight="1"/>
    <row r="23" spans="1:14" ht="18">
      <c r="A23" s="130" t="s">
        <v>0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4" spans="1:14" ht="17.399999999999999">
      <c r="A24" s="131" t="s">
        <v>11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</row>
    <row r="26" spans="1:14">
      <c r="A26" s="132" t="s">
        <v>15</v>
      </c>
      <c r="B26" s="132" t="s">
        <v>1</v>
      </c>
      <c r="C26" s="132" t="s">
        <v>14</v>
      </c>
      <c r="D26" s="129" t="s">
        <v>17</v>
      </c>
      <c r="E26" s="129"/>
      <c r="F26" s="129" t="s">
        <v>18</v>
      </c>
      <c r="G26" s="129"/>
      <c r="H26" s="132" t="s">
        <v>3</v>
      </c>
      <c r="I26" s="132"/>
      <c r="J26" s="129" t="s">
        <v>204</v>
      </c>
      <c r="K26" s="129"/>
    </row>
    <row r="27" spans="1:14" ht="27.6">
      <c r="A27" s="132"/>
      <c r="B27" s="132"/>
      <c r="C27" s="132"/>
      <c r="D27" s="87" t="s">
        <v>2</v>
      </c>
      <c r="E27" s="87" t="s">
        <v>16</v>
      </c>
      <c r="F27" s="87" t="s">
        <v>2</v>
      </c>
      <c r="G27" s="87" t="s">
        <v>16</v>
      </c>
      <c r="H27" s="87" t="s">
        <v>2</v>
      </c>
      <c r="I27" s="87" t="s">
        <v>16</v>
      </c>
      <c r="J27" s="87" t="s">
        <v>2</v>
      </c>
      <c r="K27" s="87" t="s">
        <v>16</v>
      </c>
    </row>
    <row r="28" spans="1:14" ht="15.6">
      <c r="A28" s="52">
        <v>1</v>
      </c>
      <c r="B28" s="102" t="s">
        <v>172</v>
      </c>
      <c r="C28" s="86"/>
      <c r="D28" s="62">
        <v>100</v>
      </c>
      <c r="E28" s="85">
        <f>'Форма № 2'!G11/13</f>
        <v>10769.23076923077</v>
      </c>
      <c r="F28" s="62">
        <v>100</v>
      </c>
      <c r="G28" s="85">
        <f>'Форма № 2'!H11/13</f>
        <v>21538.461538461539</v>
      </c>
      <c r="H28" s="62">
        <v>100</v>
      </c>
      <c r="I28" s="85">
        <f>'Форма № 2'!I11/13</f>
        <v>32307.692307692309</v>
      </c>
      <c r="J28" s="62">
        <v>100</v>
      </c>
      <c r="K28" s="85">
        <f>'Форма № 2'!J11/13</f>
        <v>43435.923076923078</v>
      </c>
    </row>
    <row r="29" spans="1:14" ht="14.4">
      <c r="A29" s="136" t="s">
        <v>149</v>
      </c>
      <c r="B29" s="136"/>
      <c r="C29" s="5"/>
      <c r="D29" s="63">
        <f>SUM(D28:D28)</f>
        <v>100</v>
      </c>
      <c r="E29" s="4"/>
      <c r="F29" s="63">
        <f>SUM(F28:F28)</f>
        <v>100</v>
      </c>
      <c r="G29" s="4"/>
      <c r="H29" s="63">
        <f>SUM(H28:H28)</f>
        <v>100</v>
      </c>
      <c r="I29" s="4"/>
      <c r="J29" s="63">
        <f>SUM(J28:J28)</f>
        <v>100</v>
      </c>
      <c r="K29" s="4"/>
    </row>
  </sheetData>
  <mergeCells count="23">
    <mergeCell ref="A3:K3"/>
    <mergeCell ref="A4:K4"/>
    <mergeCell ref="A8:A9"/>
    <mergeCell ref="B8:B9"/>
    <mergeCell ref="C8:C9"/>
    <mergeCell ref="A5:K5"/>
    <mergeCell ref="A6:K6"/>
    <mergeCell ref="D8:E8"/>
    <mergeCell ref="F8:G8"/>
    <mergeCell ref="H8:I8"/>
    <mergeCell ref="J8:K8"/>
    <mergeCell ref="A29:B29"/>
    <mergeCell ref="B26:B27"/>
    <mergeCell ref="C26:C27"/>
    <mergeCell ref="J26:K26"/>
    <mergeCell ref="A18:B18"/>
    <mergeCell ref="A20:K20"/>
    <mergeCell ref="D26:E26"/>
    <mergeCell ref="F26:G26"/>
    <mergeCell ref="H26:I26"/>
    <mergeCell ref="A23:K23"/>
    <mergeCell ref="A24:K24"/>
    <mergeCell ref="A26:A27"/>
  </mergeCells>
  <pageMargins left="0.51181102362204722" right="0.11811023622047245" top="0.35433070866141736" bottom="0.35433070866141736" header="0" footer="0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4" sqref="A4"/>
    </sheetView>
  </sheetViews>
  <sheetFormatPr defaultRowHeight="16.8"/>
  <cols>
    <col min="1" max="1" width="5.44140625" style="56" customWidth="1"/>
    <col min="2" max="2" width="12.5546875" style="56" customWidth="1"/>
    <col min="3" max="3" width="32" style="57" customWidth="1"/>
    <col min="4" max="4" width="13.44140625" style="58" customWidth="1"/>
    <col min="5" max="5" width="13.44140625" style="56" customWidth="1"/>
    <col min="6" max="7" width="13.44140625" style="58" customWidth="1"/>
    <col min="8" max="8" width="13.44140625" style="56" customWidth="1"/>
  </cols>
  <sheetData>
    <row r="1" spans="1:8">
      <c r="A1" s="53"/>
      <c r="B1" s="54"/>
      <c r="C1" s="55"/>
      <c r="D1" s="95"/>
      <c r="E1" s="95"/>
      <c r="F1" s="144" t="s">
        <v>199</v>
      </c>
      <c r="G1" s="144"/>
      <c r="H1" s="144"/>
    </row>
    <row r="2" spans="1:8">
      <c r="A2" s="147" t="s">
        <v>16</v>
      </c>
      <c r="B2" s="147"/>
      <c r="C2" s="147"/>
      <c r="D2" s="147"/>
      <c r="E2" s="147"/>
      <c r="F2" s="147"/>
      <c r="G2" s="147"/>
      <c r="H2" s="147"/>
    </row>
    <row r="3" spans="1:8" ht="87" customHeight="1">
      <c r="A3" s="148" t="s">
        <v>205</v>
      </c>
      <c r="B3" s="148"/>
      <c r="C3" s="148"/>
      <c r="D3" s="148"/>
      <c r="E3" s="148"/>
      <c r="F3" s="148"/>
      <c r="G3" s="148"/>
      <c r="H3" s="148"/>
    </row>
    <row r="4" spans="1:8">
      <c r="A4" s="53"/>
      <c r="B4" s="54"/>
      <c r="C4" s="55"/>
      <c r="D4" s="95"/>
      <c r="E4" s="95"/>
      <c r="F4" s="95"/>
      <c r="G4" s="149"/>
      <c r="H4" s="149"/>
    </row>
    <row r="5" spans="1:8">
      <c r="A5" s="150" t="s">
        <v>150</v>
      </c>
      <c r="B5" s="150"/>
      <c r="C5" s="150"/>
      <c r="D5" s="150"/>
      <c r="E5" s="150"/>
      <c r="F5" s="150"/>
      <c r="G5" s="150"/>
      <c r="H5" s="150"/>
    </row>
    <row r="6" spans="1:8" ht="62.4">
      <c r="A6" s="101" t="s">
        <v>170</v>
      </c>
      <c r="B6" s="101" t="s">
        <v>169</v>
      </c>
      <c r="C6" s="101" t="s">
        <v>168</v>
      </c>
      <c r="D6" s="101" t="s">
        <v>17</v>
      </c>
      <c r="E6" s="101" t="s">
        <v>151</v>
      </c>
      <c r="F6" s="101" t="s">
        <v>152</v>
      </c>
      <c r="G6" s="101" t="s">
        <v>153</v>
      </c>
      <c r="H6" s="101" t="s">
        <v>167</v>
      </c>
    </row>
    <row r="7" spans="1:8" ht="33.6">
      <c r="A7" s="100">
        <v>1</v>
      </c>
      <c r="B7" s="99" t="s">
        <v>195</v>
      </c>
      <c r="C7" s="99" t="s">
        <v>166</v>
      </c>
      <c r="D7" s="98" t="s">
        <v>193</v>
      </c>
      <c r="E7" s="98" t="s">
        <v>193</v>
      </c>
      <c r="F7" s="98" t="s">
        <v>193</v>
      </c>
      <c r="G7" s="98" t="s">
        <v>193</v>
      </c>
      <c r="H7" s="96" t="s">
        <v>194</v>
      </c>
    </row>
    <row r="8" spans="1:8">
      <c r="A8" s="151" t="s">
        <v>149</v>
      </c>
      <c r="B8" s="151"/>
      <c r="C8" s="97"/>
      <c r="D8" s="96" t="s">
        <v>193</v>
      </c>
      <c r="E8" s="96" t="s">
        <v>193</v>
      </c>
      <c r="F8" s="96" t="s">
        <v>193</v>
      </c>
      <c r="G8" s="96" t="s">
        <v>193</v>
      </c>
      <c r="H8" s="96" t="s">
        <v>194</v>
      </c>
    </row>
    <row r="12" spans="1:8">
      <c r="A12" s="145" t="s">
        <v>154</v>
      </c>
      <c r="B12" s="145"/>
      <c r="C12" s="145"/>
      <c r="D12" s="145"/>
      <c r="E12" s="145"/>
      <c r="F12" s="145"/>
      <c r="G12" s="145"/>
      <c r="H12" s="145"/>
    </row>
    <row r="13" spans="1:8" ht="50.25" customHeight="1">
      <c r="A13" s="146" t="s">
        <v>165</v>
      </c>
      <c r="B13" s="146"/>
      <c r="C13" s="146"/>
      <c r="D13" s="146"/>
      <c r="E13" s="146"/>
      <c r="F13" s="146"/>
      <c r="G13" s="146"/>
      <c r="H13" s="146"/>
    </row>
  </sheetData>
  <mergeCells count="8">
    <mergeCell ref="F1:H1"/>
    <mergeCell ref="A12:H12"/>
    <mergeCell ref="A13:H13"/>
    <mergeCell ref="A2:H2"/>
    <mergeCell ref="A3:H3"/>
    <mergeCell ref="G4:H4"/>
    <mergeCell ref="A5:H5"/>
    <mergeCell ref="A8:B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Форма №1</vt:lpstr>
      <vt:lpstr>Форма № 2</vt:lpstr>
      <vt:lpstr>КПЭ из БП</vt:lpstr>
      <vt:lpstr>КПЭ утв</vt:lpstr>
      <vt:lpstr>24 пункт</vt:lpstr>
      <vt:lpstr>'24 пункт'!Область_печати</vt:lpstr>
      <vt:lpstr>'КПЭ из БП'!Область_печати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User</cp:lastModifiedBy>
  <cp:lastPrinted>2018-12-06T07:06:07Z</cp:lastPrinted>
  <dcterms:created xsi:type="dcterms:W3CDTF">2016-02-18T09:40:36Z</dcterms:created>
  <dcterms:modified xsi:type="dcterms:W3CDTF">2019-06-18T17:09:45Z</dcterms:modified>
</cp:coreProperties>
</file>